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780" windowWidth="14940" windowHeight="8565" tabRatio="877" activeTab="1"/>
  </bookViews>
  <sheets>
    <sheet name="Contents" sheetId="1" r:id="rId1"/>
    <sheet name="Cover" sheetId="32" r:id="rId2"/>
    <sheet name="Persons" sheetId="30" r:id="rId3"/>
    <sheet name="Explanatory Notes-Methodology" sheetId="29" r:id="rId4"/>
    <sheet name="Concept and Definitions " sheetId="27" r:id="rId5"/>
    <sheet name="Foreword" sheetId="28" r:id="rId6"/>
    <sheet name="Table-A" sheetId="2" r:id="rId7"/>
    <sheet name="Table-B" sheetId="3" r:id="rId8"/>
    <sheet name="Table-C" sheetId="4" r:id="rId9"/>
    <sheet name="Graphics-1" sheetId="5" r:id="rId10"/>
    <sheet name="Graphics-2" sheetId="6" r:id="rId11"/>
    <sheet name="Graphics-3" sheetId="7" r:id="rId12"/>
    <sheet name="Graphics-4" sheetId="8" r:id="rId13"/>
    <sheet name="Graphics-5" sheetId="9" r:id="rId14"/>
    <sheet name="Table-1" sheetId="10" r:id="rId15"/>
    <sheet name="Table-2" sheetId="11" r:id="rId16"/>
    <sheet name="Table-3" sheetId="12" r:id="rId17"/>
    <sheet name="Table-4" sheetId="13" r:id="rId18"/>
    <sheet name="Table-5" sheetId="14" r:id="rId19"/>
    <sheet name="Table-6" sheetId="15" r:id="rId20"/>
    <sheet name="Table-7" sheetId="16" r:id="rId21"/>
    <sheet name="Table-8" sheetId="17" r:id="rId22"/>
    <sheet name="Table-9" sheetId="18" r:id="rId23"/>
    <sheet name="Table-10" sheetId="19" r:id="rId24"/>
    <sheet name="Table-11" sheetId="20" r:id="rId25"/>
    <sheet name="Table-12" sheetId="21" r:id="rId26"/>
    <sheet name="Table-13" sheetId="22" r:id="rId27"/>
    <sheet name="Table-14" sheetId="23" r:id="rId28"/>
    <sheet name="Table-15" sheetId="24" r:id="rId29"/>
    <sheet name="Table-16" sheetId="25" r:id="rId30"/>
    <sheet name="Table-17" sheetId="26" r:id="rId31"/>
  </sheets>
  <definedNames>
    <definedName name="_Hlt5614451" localSheetId="2">Persons!$B$18</definedName>
    <definedName name="_xlnm.Print_Area" localSheetId="4">'Concept and Definitions '!$B$1:$C$29</definedName>
    <definedName name="_xlnm.Print_Area" localSheetId="0">Contents!$A$1:$N$26</definedName>
    <definedName name="_xlnm.Print_Area" localSheetId="1">Cover!$B$1:$M$60</definedName>
    <definedName name="_xlnm.Print_Area" localSheetId="3">'Explanatory Notes-Methodology'!$B$1:$B$27</definedName>
    <definedName name="_xlnm.Print_Area" localSheetId="5">Foreword!$B$1:$B$18</definedName>
    <definedName name="_xlnm.Print_Area" localSheetId="9">'Graphics-1'!$B$1:$M$30</definedName>
    <definedName name="_xlnm.Print_Area" localSheetId="10">'Graphics-2'!$B$1:$M$30</definedName>
    <definedName name="_xlnm.Print_Area" localSheetId="11">'Graphics-3'!$B$1:$O$36</definedName>
    <definedName name="_xlnm.Print_Area" localSheetId="12">'Graphics-4'!$B$1:$N$36</definedName>
    <definedName name="_xlnm.Print_Area" localSheetId="13">'Graphics-5'!$B$1:$J$59</definedName>
    <definedName name="_xlnm.Print_Area" localSheetId="2">Persons!$B$1:$L$67</definedName>
    <definedName name="_xlnm.Print_Area" localSheetId="14">'Table-1'!$B$1:$G$17</definedName>
    <definedName name="_xlnm.Print_Area" localSheetId="23">'Table-10'!$B$1:$T$31</definedName>
    <definedName name="_xlnm.Print_Area" localSheetId="24">'Table-11'!$B$1:$BU$113</definedName>
    <definedName name="_xlnm.Print_Area" localSheetId="25">'Table-12'!$B$1:$L$35</definedName>
    <definedName name="_xlnm.Print_Area" localSheetId="26">'Table-13'!$B$1:$G$18</definedName>
    <definedName name="_xlnm.Print_Area" localSheetId="27">'Table-14'!$B$1:$H$118</definedName>
    <definedName name="_xlnm.Print_Area" localSheetId="28">'Table-15'!$B$1:$H$18</definedName>
    <definedName name="_xlnm.Print_Area" localSheetId="29">'Table-16'!$B$1:$H$62</definedName>
    <definedName name="_xlnm.Print_Area" localSheetId="30">'Table-17'!$B$1:$T$157</definedName>
    <definedName name="_xlnm.Print_Area" localSheetId="15">'Table-2'!$B$1:$H$120</definedName>
    <definedName name="_xlnm.Print_Area" localSheetId="16">'Table-3'!$B$1:$H$17</definedName>
    <definedName name="_xlnm.Print_Area" localSheetId="17">'Table-4'!$B$1:$H$63</definedName>
    <definedName name="_xlnm.Print_Area" localSheetId="18">'Table-5'!$B$1:$T$158</definedName>
    <definedName name="_xlnm.Print_Area" localSheetId="19">'Table-6'!$B$1:$J$118</definedName>
    <definedName name="_xlnm.Print_Area" localSheetId="20">'Table-7'!$B$1:$O$119</definedName>
    <definedName name="_xlnm.Print_Area" localSheetId="21">'Table-8'!$B$1:$FA$113</definedName>
    <definedName name="_xlnm.Print_Area" localSheetId="22">'Table-9'!$B$1:$G$17</definedName>
    <definedName name="_xlnm.Print_Area" localSheetId="6">'Table-A'!$C$1:$R$61</definedName>
    <definedName name="_xlnm.Print_Area" localSheetId="7">'Table-B'!$B$1:$L$19</definedName>
    <definedName name="_xlnm.Print_Area" localSheetId="8">'Table-C'!$B$1:$R$241</definedName>
    <definedName name="_xlnm.Print_Titles" localSheetId="24">'Table-11'!$B:$B,'Table-11'!$1:$3</definedName>
    <definedName name="_xlnm.Print_Titles" localSheetId="30">'Table-17'!$1:$4</definedName>
    <definedName name="_xlnm.Print_Titles" localSheetId="18">'Table-5'!$1:$3</definedName>
    <definedName name="_xlnm.Print_Titles" localSheetId="21">'Table-8'!$B:$B,'Table-8'!$1:$3</definedName>
    <definedName name="_xlnm.Print_Titles" localSheetId="8">'Table-C'!$1:$3</definedName>
  </definedNames>
  <calcPr calcId="145621"/>
</workbook>
</file>

<file path=xl/calcChain.xml><?xml version="1.0" encoding="utf-8"?>
<calcChain xmlns="http://schemas.openxmlformats.org/spreadsheetml/2006/main">
  <c r="BU20" i="20" l="1"/>
  <c r="BU8" i="20" l="1"/>
  <c r="BU7" i="20"/>
  <c r="BU11" i="20"/>
  <c r="BU6" i="20"/>
  <c r="BU113" i="20" l="1"/>
  <c r="BU112" i="20"/>
  <c r="BU111" i="20"/>
  <c r="BU110" i="20"/>
  <c r="BU109" i="20"/>
  <c r="BU108" i="20"/>
  <c r="BU107" i="20"/>
  <c r="BU106" i="20"/>
  <c r="BU104" i="20"/>
  <c r="BU103" i="20"/>
  <c r="BU105" i="20"/>
  <c r="BU102" i="20"/>
  <c r="BU100" i="20"/>
  <c r="BU99" i="20"/>
  <c r="BU97" i="20"/>
  <c r="BU96" i="20"/>
  <c r="BU95" i="20"/>
  <c r="BU94" i="20"/>
  <c r="BU92" i="20"/>
  <c r="BU91" i="20"/>
  <c r="BU101" i="20"/>
  <c r="BU98" i="20"/>
  <c r="BU93" i="20"/>
  <c r="BU90" i="20"/>
  <c r="BU89" i="20"/>
  <c r="BU88" i="20"/>
  <c r="BU87" i="20"/>
  <c r="BU86" i="20"/>
  <c r="BU83" i="20"/>
  <c r="BU82" i="20"/>
  <c r="BU79" i="20"/>
  <c r="BU73" i="20"/>
  <c r="BU85" i="20"/>
  <c r="BU84" i="20"/>
  <c r="BU81" i="20"/>
  <c r="BU80" i="20"/>
  <c r="BU78" i="20"/>
  <c r="BU77" i="20"/>
  <c r="BU76" i="20"/>
  <c r="BU75" i="20"/>
  <c r="BU74" i="20"/>
  <c r="BU72" i="20"/>
  <c r="BU71" i="20"/>
  <c r="BU69" i="20"/>
  <c r="BU68" i="20"/>
  <c r="BU66" i="20"/>
  <c r="BU65" i="20"/>
  <c r="BU64" i="20"/>
  <c r="BU63" i="20"/>
  <c r="BU61" i="20"/>
  <c r="BU60" i="20"/>
  <c r="BU59" i="20"/>
  <c r="BU58" i="20"/>
  <c r="BU56" i="20"/>
  <c r="BU55" i="20"/>
  <c r="BU54" i="20"/>
  <c r="BU52" i="20"/>
  <c r="BU51" i="20"/>
  <c r="BU50" i="20"/>
  <c r="BU70" i="20"/>
  <c r="BU67" i="20"/>
  <c r="BU62" i="20"/>
  <c r="BU57" i="20"/>
  <c r="BU53" i="20"/>
  <c r="BU49" i="20"/>
  <c r="BU48" i="20"/>
  <c r="BU47" i="20"/>
  <c r="BU46" i="20"/>
  <c r="BU44" i="20"/>
  <c r="BU42" i="20"/>
  <c r="BU45" i="20"/>
  <c r="BU43" i="20"/>
  <c r="BU41" i="20"/>
  <c r="BU40" i="20"/>
  <c r="BU39" i="20"/>
  <c r="BU38" i="20"/>
  <c r="BU37" i="20"/>
  <c r="BU36" i="20"/>
  <c r="BU35" i="20"/>
  <c r="BU34" i="20"/>
  <c r="BU33" i="20"/>
  <c r="BU32" i="20"/>
  <c r="BU31" i="20"/>
  <c r="BU30" i="20"/>
  <c r="BU29" i="20"/>
  <c r="BU28" i="20"/>
  <c r="BU27" i="20"/>
  <c r="BU26" i="20"/>
  <c r="BU25" i="20"/>
  <c r="BU24" i="20"/>
  <c r="BU23" i="20"/>
  <c r="BU22" i="20"/>
  <c r="BU21" i="20"/>
  <c r="BU19" i="20"/>
  <c r="BU18" i="20"/>
  <c r="BU17" i="20"/>
  <c r="BU16" i="20"/>
  <c r="BU15" i="20"/>
  <c r="BU14" i="20"/>
  <c r="BU13" i="20"/>
  <c r="BU12" i="20"/>
  <c r="BU10" i="20"/>
  <c r="BU9" i="20"/>
  <c r="BU5" i="20"/>
  <c r="BU4" i="20"/>
</calcChain>
</file>

<file path=xl/sharedStrings.xml><?xml version="1.0" encoding="utf-8"?>
<sst xmlns="http://schemas.openxmlformats.org/spreadsheetml/2006/main" count="3841" uniqueCount="681">
  <si>
    <t xml:space="preserve"> </t>
  </si>
  <si>
    <t>2007</t>
  </si>
  <si>
    <t>2008</t>
  </si>
  <si>
    <t>2009</t>
  </si>
  <si>
    <t>2010</t>
  </si>
  <si>
    <t>2011</t>
  </si>
  <si>
    <t>2012</t>
  </si>
  <si>
    <t>2013</t>
  </si>
  <si>
    <t>2014</t>
  </si>
  <si>
    <t>2015</t>
  </si>
  <si>
    <t>2016</t>
  </si>
  <si>
    <t>TOPLAM</t>
  </si>
  <si>
    <t>2001</t>
  </si>
  <si>
    <t>2002</t>
  </si>
  <si>
    <t>2003</t>
  </si>
  <si>
    <t>2004</t>
  </si>
  <si>
    <t>2005</t>
  </si>
  <si>
    <t>2006</t>
  </si>
  <si>
    <t>Andorra</t>
  </si>
  <si>
    <t>Angola</t>
  </si>
  <si>
    <t>Anguilla</t>
  </si>
  <si>
    <t>Antigua ve Barbuda</t>
  </si>
  <si>
    <t>Aruba</t>
  </si>
  <si>
    <t>Barbados</t>
  </si>
  <si>
    <t>Belize</t>
  </si>
  <si>
    <t>Bermuda</t>
  </si>
  <si>
    <t>Bhutan</t>
  </si>
  <si>
    <t>Brunei</t>
  </si>
  <si>
    <t>Burkina Faso</t>
  </si>
  <si>
    <t>Burundi</t>
  </si>
  <si>
    <t>El Salvador</t>
  </si>
  <si>
    <t>Fiji</t>
  </si>
  <si>
    <t>Gabon</t>
  </si>
  <si>
    <t>Grenada</t>
  </si>
  <si>
    <t>Guadeloupe</t>
  </si>
  <si>
    <t>Guam</t>
  </si>
  <si>
    <t>Guatemala</t>
  </si>
  <si>
    <t>Haiti</t>
  </si>
  <si>
    <t>Honduras</t>
  </si>
  <si>
    <t>Hong Kong</t>
  </si>
  <si>
    <t>Kenya</t>
  </si>
  <si>
    <t>Kosova</t>
  </si>
  <si>
    <t>Laos</t>
  </si>
  <si>
    <t>Mali</t>
  </si>
  <si>
    <t>Malta</t>
  </si>
  <si>
    <t>Mauritius</t>
  </si>
  <si>
    <t>Montserrat</t>
  </si>
  <si>
    <t>Myanmar (Burma)</t>
  </si>
  <si>
    <t>Nauru</t>
  </si>
  <si>
    <t>Nepal</t>
  </si>
  <si>
    <t>Niue</t>
  </si>
  <si>
    <t>Pakistan</t>
  </si>
  <si>
    <t>Panama</t>
  </si>
  <si>
    <t>Paraguay</t>
  </si>
  <si>
    <t>Peru</t>
  </si>
  <si>
    <t>Reunion</t>
  </si>
  <si>
    <t>Saint Helena (St. Helen)</t>
  </si>
  <si>
    <t>Saint Lucia (St. Lucia)</t>
  </si>
  <si>
    <t>Saint Pierre ve Miquelon (St. Pierre)</t>
  </si>
  <si>
    <t>Samoa</t>
  </si>
  <si>
    <t>San Marino</t>
  </si>
  <si>
    <t>Senegal</t>
  </si>
  <si>
    <t>Sierra Leone</t>
  </si>
  <si>
    <t>Sri Lanka</t>
  </si>
  <si>
    <t>Sudan</t>
  </si>
  <si>
    <t>Swaziland</t>
  </si>
  <si>
    <t>Tahiti</t>
  </si>
  <si>
    <t>Togo</t>
  </si>
  <si>
    <t>Tokelau</t>
  </si>
  <si>
    <t>Tonga</t>
  </si>
  <si>
    <t>Tuvalu</t>
  </si>
  <si>
    <t>Uganda</t>
  </si>
  <si>
    <t>Uruguay</t>
  </si>
  <si>
    <t>Vanuatu</t>
  </si>
  <si>
    <t>Venezuela</t>
  </si>
  <si>
    <t>Vietnam</t>
  </si>
  <si>
    <t>Yemen</t>
  </si>
  <si>
    <t>Yeni Zelanda</t>
  </si>
  <si>
    <t>TÜRKİYE'YE GELEN YABANCI ZİYARETÇİLER (2007-2016)</t>
  </si>
  <si>
    <t>Gelen Yabancı Ziyaretçi</t>
  </si>
  <si>
    <t>TÜRKİYE'DEN ÇIKAN YABANCI ZİYARETÇİLER (2007-2016)</t>
  </si>
  <si>
    <t>Çıkan Yabancı Ziyaretçi</t>
  </si>
  <si>
    <t>AYLARA GÖRE GELEN YABANCI GÜNÜBİRLİKÇİLER (2015-2016)</t>
  </si>
  <si>
    <t/>
  </si>
  <si>
    <t>2015/2014</t>
  </si>
  <si>
    <t>2016/2015</t>
  </si>
  <si>
    <t>Kapıkule (T)</t>
  </si>
  <si>
    <t>Uzunköprü (T)</t>
  </si>
  <si>
    <t>Tuzla( D)</t>
  </si>
  <si>
    <t>Kapıköy (T)</t>
  </si>
  <si>
    <t>MİLLİYETLERİNE GÖRE GELEN YABANCI ZİYARETÇİLER - 2015 - 2016 (İLK 5)</t>
  </si>
  <si>
    <t>ADANA</t>
  </si>
  <si>
    <t>ADIYAMAN</t>
  </si>
  <si>
    <t>AĞRI</t>
  </si>
  <si>
    <t>AMASYA</t>
  </si>
  <si>
    <t>ANKARA</t>
  </si>
  <si>
    <t>ANTALYA</t>
  </si>
  <si>
    <t>ARDAHAN</t>
  </si>
  <si>
    <t>ARTVİN</t>
  </si>
  <si>
    <t>AYDIN</t>
  </si>
  <si>
    <t>BALIKESİR</t>
  </si>
  <si>
    <t>BARTIN</t>
  </si>
  <si>
    <t>BATMAN</t>
  </si>
  <si>
    <t>BİNGÖL</t>
  </si>
  <si>
    <t>BURSA</t>
  </si>
  <si>
    <t>ÇANAKKALE</t>
  </si>
  <si>
    <t>DENİZLİ</t>
  </si>
  <si>
    <t>DİYARBAKIR</t>
  </si>
  <si>
    <t>EDİRNE</t>
  </si>
  <si>
    <t>ELAZIĞ</t>
  </si>
  <si>
    <t>ERZİNCAN</t>
  </si>
  <si>
    <t>ERZURUM</t>
  </si>
  <si>
    <t>ESKİŞEHİR</t>
  </si>
  <si>
    <t>GAZİANTEP</t>
  </si>
  <si>
    <t>GİRESUN</t>
  </si>
  <si>
    <t>HAKKARİ</t>
  </si>
  <si>
    <t>HATAY</t>
  </si>
  <si>
    <t>IĞDIR</t>
  </si>
  <si>
    <t>ISPARTA</t>
  </si>
  <si>
    <t>İSTANBUL</t>
  </si>
  <si>
    <t>İZMİR</t>
  </si>
  <si>
    <t>KARS</t>
  </si>
  <si>
    <t>KASTAMONU</t>
  </si>
  <si>
    <t>KAYSERİ</t>
  </si>
  <si>
    <t>KIRKLARELİ</t>
  </si>
  <si>
    <t>KİLİS</t>
  </si>
  <si>
    <t>KOCAELİ</t>
  </si>
  <si>
    <t>KONYA</t>
  </si>
  <si>
    <t>KÜTAHYA</t>
  </si>
  <si>
    <t>MALATYA</t>
  </si>
  <si>
    <t>MARDİN</t>
  </si>
  <si>
    <t>MERSİN</t>
  </si>
  <si>
    <t>MUĞLA</t>
  </si>
  <si>
    <t>MUŞ</t>
  </si>
  <si>
    <t>NEVŞEHİR</t>
  </si>
  <si>
    <t>ORDU</t>
  </si>
  <si>
    <t>RİZE</t>
  </si>
  <si>
    <t>SAMSUN</t>
  </si>
  <si>
    <t>SİNOP</t>
  </si>
  <si>
    <t>SİVAS</t>
  </si>
  <si>
    <t>ŞANLIURFA</t>
  </si>
  <si>
    <t>ŞIRNAK</t>
  </si>
  <si>
    <t>TEKİRDAĞ</t>
  </si>
  <si>
    <t>TRABZON</t>
  </si>
  <si>
    <t>UŞAK</t>
  </si>
  <si>
    <t>VAN</t>
  </si>
  <si>
    <t>ZONGULDAK</t>
  </si>
  <si>
    <t>Fatsa (         D)</t>
  </si>
  <si>
    <t>%              ORANI</t>
  </si>
  <si>
    <t>: Türkiye İstatistik Kurumu</t>
  </si>
  <si>
    <t>: Merkez Bankası</t>
  </si>
  <si>
    <t>ISSN-1300-6932</t>
  </si>
  <si>
    <t>A-DISTRIBUTION OF VISITORS ARRIVING  IN TURKEY BY YEARS AND MONTHS ( 2007 - 2016)</t>
  </si>
  <si>
    <t>Foreign Visitor</t>
  </si>
  <si>
    <t>Citizen Visitor (Residing Abroad)</t>
  </si>
  <si>
    <t>Total</t>
  </si>
  <si>
    <t>YEARS</t>
  </si>
  <si>
    <t>MONTHS</t>
  </si>
  <si>
    <t>JANUARY</t>
  </si>
  <si>
    <t>FEBRUARY</t>
  </si>
  <si>
    <t>MARCH</t>
  </si>
  <si>
    <t>APRIL</t>
  </si>
  <si>
    <t>MAY</t>
  </si>
  <si>
    <t>JUNE</t>
  </si>
  <si>
    <t>JULY</t>
  </si>
  <si>
    <t>AUGUST</t>
  </si>
  <si>
    <t>SEPTEMBER</t>
  </si>
  <si>
    <t>OCTOBER</t>
  </si>
  <si>
    <t>NOVEMBER</t>
  </si>
  <si>
    <t>DECEMBER</t>
  </si>
  <si>
    <t>TOTAL</t>
  </si>
  <si>
    <t>B-DISTRIBUTION OF EXCURSIONISTS ARRIVING IN TURKEY BY YEARS AND MONTHS ( 2007 - 2016)</t>
  </si>
  <si>
    <t>C-DISTRIBUTION OF FOREIGN VISITORS ARRIVING IN TURKEY BY NATIONALITIES (2001 - 2016)</t>
  </si>
  <si>
    <t>Table A-DISTRIBUTION OF VISITORS ARRIVING  IN TURKEY BY YEARS AND MONTHS ( 2007 - 2016)</t>
  </si>
  <si>
    <t>Table B-DISTRIBUTION OF EXCURSIONISTS ARRIVING IN TURKEY BY YEARS AND MONTHS ( 2007 - 2016)</t>
  </si>
  <si>
    <t>Table C-DISTRIBUTION OF FOREIGN VISITORS ARRIVING IN TURKEY BY NATIONALITIES (2001 - 2016)</t>
  </si>
  <si>
    <t>SEA</t>
  </si>
  <si>
    <t>AIR</t>
  </si>
  <si>
    <t>LAND</t>
  </si>
  <si>
    <t>TRAIN</t>
  </si>
  <si>
    <t>NATIONALITY</t>
  </si>
  <si>
    <t>MEANS OF TRANSPORT</t>
  </si>
  <si>
    <t>2- DISTRIBUTION OF FOREIGN VISITORS ARRIVING IN TURKEY BY COUNTRY OF NATIONALITY AND MEANS OF TRANSPORT - 2016</t>
  </si>
  <si>
    <t>% Share</t>
  </si>
  <si>
    <t>PROVINCES</t>
  </si>
  <si>
    <t>Air</t>
  </si>
  <si>
    <t>Sea</t>
  </si>
  <si>
    <t>Land</t>
  </si>
  <si>
    <t>Train</t>
  </si>
  <si>
    <t>BORDER GATES AND MEANS OF TRANSPORT</t>
  </si>
  <si>
    <t>5-  DISTRIBUTION OF FOREIGN VISITORS ARRIVING IN TURKEY BY BORDER GATES AND MONTHS - 2016</t>
  </si>
  <si>
    <t>5-  DISTRIBUTION OF FOREIGN VISITORS ARRIVING IN TURKEY BY BORDER GATES AND                              MONTHS - 2016</t>
  </si>
  <si>
    <t>% Share of Nationaity</t>
  </si>
  <si>
    <t>% Rate of Change</t>
  </si>
  <si>
    <t>6-DISTRIBUTION OF FOREIGN VISITORS ARRIVING IN TURKEY BY COUNTRY OF NATIONALITY IN 2014-2016</t>
  </si>
  <si>
    <t>7- DISTRIBUTION OF FOREIGN VISITORS ARRIVING IN TURKEY BY NATIONALITIES AND MONTHS - 2016</t>
  </si>
  <si>
    <t>JULE</t>
  </si>
  <si>
    <t>8-DISTRIBUTION OF FOREIGN VISITORS ARRIVING IN TURKEY BY NATIONAL</t>
  </si>
  <si>
    <t>ORS</t>
  </si>
  <si>
    <t>8-DISTRIBUTION OF FOREIGN VISITORS ARRIVING IN TURKEY BY NATIONALITIES AND BORDER GATES -2016</t>
  </si>
  <si>
    <t>GRAND      TOTAL</t>
  </si>
  <si>
    <t>Adana Total</t>
  </si>
  <si>
    <t>Ardahan Total</t>
  </si>
  <si>
    <t>Aydın Total</t>
  </si>
  <si>
    <t>Balıkesir Total</t>
  </si>
  <si>
    <t>Bursa Total</t>
  </si>
  <si>
    <t>Çanakkale Total</t>
  </si>
  <si>
    <t>Hakkari Total</t>
  </si>
  <si>
    <t>İstanbul Total</t>
  </si>
  <si>
    <t>Kastamonu Total</t>
  </si>
  <si>
    <t>Kocaeli Total</t>
  </si>
  <si>
    <t>Sinop Total</t>
  </si>
  <si>
    <t>Tekirdağ Total</t>
  </si>
  <si>
    <t>Antalya       Total</t>
  </si>
  <si>
    <t>Artvin           Total</t>
  </si>
  <si>
    <t>Edirne            Total</t>
  </si>
  <si>
    <t>Gaziantep           Total</t>
  </si>
  <si>
    <t>Kapıkule           (T)</t>
  </si>
  <si>
    <t>Hatay            Total</t>
  </si>
  <si>
    <t>İzmir             Total</t>
  </si>
  <si>
    <t>Mersin           Total</t>
  </si>
  <si>
    <t>Muğla        Total</t>
  </si>
  <si>
    <t>Ordu             Total</t>
  </si>
  <si>
    <t>Samsun          Total</t>
  </si>
  <si>
    <t>Kapıköy                 (T)</t>
  </si>
  <si>
    <t>Van                   Total</t>
  </si>
  <si>
    <t>Zonguldak               Total</t>
  </si>
  <si>
    <t>Ağrı         Total</t>
  </si>
  <si>
    <t>Trabzon               Total</t>
  </si>
  <si>
    <t>9- DISTRIBUTION OF FOREIGN EXCURSIONISTS IN TURKEY BY YEARS AND MONTHS</t>
  </si>
  <si>
    <t>10-DISTRIBUTION OF FOREIGN EXCURSIONISTS ARRIVING IN TURKEY BY BORDER GATES AND MONTHS  - 2016</t>
  </si>
  <si>
    <t>Antalya Total</t>
  </si>
  <si>
    <t>Mersin Total</t>
  </si>
  <si>
    <t>Muğla Total</t>
  </si>
  <si>
    <t>Zonguldak Total</t>
  </si>
  <si>
    <t>GRAND TOTAL</t>
  </si>
  <si>
    <t>%              Share</t>
  </si>
  <si>
    <t>Ordu       Total</t>
  </si>
  <si>
    <t>İzmir              Total</t>
  </si>
  <si>
    <t>11-DISTRIBUTION OF FOREIGN EXCURSIONISTS BY BORDER GATES AND NATIONALITY- 2016</t>
  </si>
  <si>
    <t>BORDER GATES</t>
  </si>
  <si>
    <t>% RATE OF CHANGE</t>
  </si>
  <si>
    <t>12- COMPARISON OF FOREIGN EXCURSIONISTS BY BORDER GATES AND YEARS IN 2014-2016</t>
  </si>
  <si>
    <t xml:space="preserve"> % SHARE OF NATIONALITY</t>
  </si>
  <si>
    <t>% SHARE</t>
  </si>
  <si>
    <t>15- DISTRIBUTION OF FOREIGN VISITORS DEPARTING FROM TURKEY BY MONTHS AND MEANS OF TRANSPORT - 2016</t>
  </si>
  <si>
    <t>3- DISTRIBUTION OF FOREIGN VISITORS ARRIVING IN TURKEY BY MONTHS AND MEANS OF TRANSPORT - 2016</t>
  </si>
  <si>
    <t>17- DISTRIBUTION OF FOREIGN VISITORS DEPARTING FROM TURKEY BY BORDER GATES AND MONTHS - 2016</t>
  </si>
  <si>
    <t xml:space="preserve">% SHARE OF NATIONALITY </t>
  </si>
  <si>
    <t>% SHARE OF NATIONALITY</t>
  </si>
  <si>
    <t>% Share of Nationality</t>
  </si>
  <si>
    <t>Graphics 1-FOREIGN VISITORS ARRIVING IN TURKEY (2007-2016)</t>
  </si>
  <si>
    <t>Graphics 2-FOREIGN VISITORS DEPARTING FROM TURKEY(2007-2016)</t>
  </si>
  <si>
    <t>Graphics 3-FOREIGN VISITORS ARRIVALS BY MONTHS (2015-2016)</t>
  </si>
  <si>
    <t>Graphics 4-FOREIGN EXCURSIONIST ARRIVALS BY MONTHS (2015-2016)</t>
  </si>
  <si>
    <t>Graphics 5-FOREIGN VISITORS ARRIVALS  BY NATIONALITIES   2015 - 2016 (TOP FIVE)</t>
  </si>
  <si>
    <t>Table 1- DISTRIBUTION OF FOREIGN VISITOR ARRIVING  IN TURKEY BY YEARS AND MONTHS - 2016</t>
  </si>
  <si>
    <t>Table 2- DISTRIBUTION OF FOREIGN VISITORS ARRIVING IN TURKEY BY COUNTRY OF NATIONALITY AND MEANS OF TRANSPORT - 2016</t>
  </si>
  <si>
    <t>Table 3- DISTRIBUTION OF FOREIGN VISITORS ARRIVING IN TURKEY BY MONTHS AND MEANS OF TRANSPORT- 2016</t>
  </si>
  <si>
    <t>Table 4- DISTRIBUTION OF FOREIGN VISITORS ARRIVING IN TURKEY BY BORDER GATES AND MEANS OF TRANSPORT  - 2016</t>
  </si>
  <si>
    <t>Table 5- DISTRIBUTION OF FOREIGN VISITORS ARRIVING IN TURKEY BY BORDER GATES AND MONTHS- 2016</t>
  </si>
  <si>
    <t>Table 6- DISTRIBUTION OF FOREIGN VISITORS ARRIVING IN TURKEY BY COUNTRY OF NATIONALITY IN 2014-2016</t>
  </si>
  <si>
    <t>Table 7- DISTRIBUTION OF FOREIGN VISITORS ARRIVING IN TURKEY BY NATIONALITIES AND MONTHS - 2016</t>
  </si>
  <si>
    <t>Table 8- DISTRIBUTION OF FOREIGN VISITORS ARRIVING IN TURKEY BY NATIONALITIES AND BORDER GATES - 2016</t>
  </si>
  <si>
    <t>Table 9- DISTRIBUTION OF FOREIGN EXCURSIONISTS IN TURKEY BY YEARS AND MONTHS (2014- 2016)</t>
  </si>
  <si>
    <t>Table 10- DISTRIBUTION OF FOREIGN EXCURSIONISTS ARRIVING IN TURKEY BY BORDER GATES AND MONTHS - 2016</t>
  </si>
  <si>
    <t>Table 11- DISTRIBUTION OF FOREIGN EXCURSIONISTS BY BORDER GATES AND NATIONALITY - 2016</t>
  </si>
  <si>
    <t>Table 12- COMPARISON OF FOREIGN EXCURSIONISTS BY BORDER GATES AND YEARS IN 2014-2016</t>
  </si>
  <si>
    <t>Table 13- DISTRIBUTION OF FOREIGN VISITOR DEPARTING FROM TURKEY BY YEARS AND MONTHS  - 2016</t>
  </si>
  <si>
    <t>Table 14- DISTRIBUTION OF FOREIGN VISTORS DEPARTING FROM TURKEY BY NATIONALITY AND MEANS OF TRANSPORT - 2016</t>
  </si>
  <si>
    <t>Table 15- DISTRIBUTION OF FOREIGN VISITORS DEPARTING FROM TURKEY BY MONTHS AND MEANS OF TRANSPORT - 2016</t>
  </si>
  <si>
    <t>Table 16- DISTRIBUTION OF FOREIGN VISITORS DEPARTING FROM TURKEY BY BORDER GATES AND MEANS OF TRANSPORT - 2016</t>
  </si>
  <si>
    <t>Table 17-DISTRIBUTION OF FOREIGN VISITORS DEPARTING FROM TURKEY BY BORDER GATES AND MONTHS - 2016</t>
  </si>
  <si>
    <t>Other</t>
  </si>
  <si>
    <t>Iran</t>
  </si>
  <si>
    <t>Bulgaria</t>
  </si>
  <si>
    <t>United kingdom</t>
  </si>
  <si>
    <t>Georgia</t>
  </si>
  <si>
    <t>Germany</t>
  </si>
  <si>
    <t>CONTENTS</t>
  </si>
  <si>
    <t>CONCEPT AND DEFINITIONS</t>
  </si>
  <si>
    <t>TOURISM</t>
  </si>
  <si>
    <t>The activities of persons traveling to and staying in places outside their usual environment for not more than one consecutive year for leisure, business and other purposes.</t>
  </si>
  <si>
    <t>INTERNATIONAL VISITOR</t>
  </si>
  <si>
    <t>Any person who travels to a country other than that in which  s/he has his/her usual residence but outside his/her usual environment for a period not exceeding 12 months and whose main purpose of visit is other than the exercise of an activity remunerated from within the country visited.</t>
  </si>
  <si>
    <t>TOURIST</t>
  </si>
  <si>
    <t>A visitor who stays at least one night in a collective or private accommodation in the country visited.</t>
  </si>
  <si>
    <t>EXCURSIONIST</t>
  </si>
  <si>
    <t>A visitor who does not spend the night in a collective or private accommodation in the country visited. This definition includes;</t>
  </si>
  <si>
    <t xml:space="preserve">*  crew who are not resident of the country visited who stay in the country for the day.  </t>
  </si>
  <si>
    <t>ABBREVIATIONS</t>
  </si>
  <si>
    <t>TURKSTAT   : Turkish Statistical Institute</t>
  </si>
  <si>
    <t>CB                  : Central Bank</t>
  </si>
  <si>
    <t>SPECIAL SYMBOLS:</t>
  </si>
  <si>
    <t>-: Denotes magnitude nil.</t>
  </si>
  <si>
    <t>FOREWORD</t>
  </si>
  <si>
    <t>The current Tourism Statistics Bulletin is our Ministry’s monthly publication including comparative statistical data of the last three years relating to the tourism movements occurred in our border gates in 2016.</t>
  </si>
  <si>
    <t>This bulletin having been published by our Ministry since 1972 is a basic resource for all users willing to work on tourism.</t>
  </si>
  <si>
    <t>Information on the number of foreign visitors together with the daily visitors arriving in and departing from our country are based on the parameters of month–nationality–border gates of entrance and exit – means of transportation used are available this bulletin.</t>
  </si>
  <si>
    <t>MINISTRY OF CULTURE AND TOURISM</t>
  </si>
  <si>
    <t>We expect that the Border Statistics Bulletin of 2016 will be beneficial for all working on tourism.</t>
  </si>
  <si>
    <t>EXPLANATORY NOTES</t>
  </si>
  <si>
    <t>Since 1972, the Ministry of Tourism has been providing data on the number of foreign visitors entering in and exiting from our country from nationality based registries kept at our border gates by the Passport Police affiliated to the Turkish National Police. The total number of foreign visitors includes the number of excursionists as well. The numbers of visitors are acquired from the sum of foreign visitors and citizens residing abroad.</t>
  </si>
  <si>
    <t>METHODOLOGY</t>
  </si>
  <si>
    <t>Publication No : 2017 / 1</t>
  </si>
  <si>
    <t>BORDER STATISTICS</t>
  </si>
  <si>
    <t>July 2017</t>
  </si>
  <si>
    <t>REPUCLIC OF TURKEY MINISTRY OF CULTURE AND TOURISM</t>
  </si>
  <si>
    <t>GENERAL DIRECTORATE OF INVESTMENT AND ENTERPRISES</t>
  </si>
  <si>
    <t>DEPARMENT OF RESEARCH AND EVALUATION</t>
  </si>
  <si>
    <t>(*) : Visitor = Foreign Visitor + Citizen Visitor (Residing Abroad)</t>
  </si>
  <si>
    <t>Şakirpaşa (A)</t>
  </si>
  <si>
    <t>Adıyaman (A)</t>
  </si>
  <si>
    <t>Ağrı (A)</t>
  </si>
  <si>
    <t>Merzifon (A)</t>
  </si>
  <si>
    <t>Esenboğa (A)</t>
  </si>
  <si>
    <t>G.paşa (A)</t>
  </si>
  <si>
    <t>Merkez (A)</t>
  </si>
  <si>
    <t>Hopa (A)</t>
  </si>
  <si>
    <t>Koca Seyit (A)</t>
  </si>
  <si>
    <t>Bingöl (A)</t>
  </si>
  <si>
    <t>Yenişehir (A)</t>
  </si>
  <si>
    <t>Çardak (A)</t>
  </si>
  <si>
    <t>Merkez(A)</t>
  </si>
  <si>
    <t>S. Demirel (A)</t>
  </si>
  <si>
    <t>A.H.L. (A)</t>
  </si>
  <si>
    <t>S. Gökçen (A)</t>
  </si>
  <si>
    <t>A. Menderes (A)</t>
  </si>
  <si>
    <t>Harakani (A)</t>
  </si>
  <si>
    <t>Erkilet (A)</t>
  </si>
  <si>
    <t>Cengiz Topel (A)</t>
  </si>
  <si>
    <t>Zafer Bölgesel (A)</t>
  </si>
  <si>
    <t>Erhaç (A)</t>
  </si>
  <si>
    <t>Mardin Air (A)</t>
  </si>
  <si>
    <t>Dalaman (A)</t>
  </si>
  <si>
    <t>Milas-Bodrum (A)</t>
  </si>
  <si>
    <t>Muş (A)</t>
  </si>
  <si>
    <t>Kapadokya (A)</t>
  </si>
  <si>
    <t>Ordu-Giresun Air (A)</t>
  </si>
  <si>
    <t>Çorlu (A)</t>
  </si>
  <si>
    <t>GAP (A)</t>
  </si>
  <si>
    <t>Çaycuma (A)</t>
  </si>
  <si>
    <t>A.Hava (A)</t>
  </si>
  <si>
    <t>Botaş (S)</t>
  </si>
  <si>
    <t>Kaş (S)</t>
  </si>
  <si>
    <t>Finike (S)</t>
  </si>
  <si>
    <t>Merkez (S)</t>
  </si>
  <si>
    <t>Alanya (S)</t>
  </si>
  <si>
    <t>Kemer (S)</t>
  </si>
  <si>
    <t>Hopa (S)</t>
  </si>
  <si>
    <t>Didim Yat Limanı (S)</t>
  </si>
  <si>
    <t>Kuşadası (S)</t>
  </si>
  <si>
    <t>Bandırma (S)</t>
  </si>
  <si>
    <t>Ayvalık (S)</t>
  </si>
  <si>
    <t>Gemlik (S)</t>
  </si>
  <si>
    <t>Kepez (S)</t>
  </si>
  <si>
    <t>Landbiga(S)</t>
  </si>
  <si>
    <t>İçdaş (S)</t>
  </si>
  <si>
    <t>Belediye Yat Limanı (S)</t>
  </si>
  <si>
    <t>Bozcaada Limanı (S)</t>
  </si>
  <si>
    <t>İskenderun (S)</t>
  </si>
  <si>
    <t>Taşucu Sea (S)</t>
  </si>
  <si>
    <t>Taşucu Seka (S)</t>
  </si>
  <si>
    <t>Yeşilovacık (S)</t>
  </si>
  <si>
    <t>Zeytinburnu (S)</t>
  </si>
  <si>
    <t>Pendik (S)</t>
  </si>
  <si>
    <t>Landköy (S)</t>
  </si>
  <si>
    <t>Haydarpaşa (S)</t>
  </si>
  <si>
    <t>Ambarlı (S)</t>
  </si>
  <si>
    <t>(EM-5) Sea (S)</t>
  </si>
  <si>
    <t>Çeşme (S)</t>
  </si>
  <si>
    <t>Aliağa (S)</t>
  </si>
  <si>
    <t>Dikili (S)</t>
  </si>
  <si>
    <t>Foça (S)</t>
  </si>
  <si>
    <t>Seferihisar (S)</t>
  </si>
  <si>
    <t>İnebolu (S)</t>
  </si>
  <si>
    <t>Derince (S)</t>
  </si>
  <si>
    <t>Bodrum (S)</t>
  </si>
  <si>
    <t>Mantar Burnu (S)</t>
  </si>
  <si>
    <t>Datça (S)</t>
  </si>
  <si>
    <t>Güllük (S)</t>
  </si>
  <si>
    <t>Marmaris (S)</t>
  </si>
  <si>
    <t>Fethiye (S)</t>
  </si>
  <si>
    <t>Yalıkavak (S)</t>
  </si>
  <si>
    <t>Turgutreis (S)</t>
  </si>
  <si>
    <t>Bozburun (S)</t>
  </si>
  <si>
    <t>Fatsa (S)</t>
  </si>
  <si>
    <t>Ünye (S)</t>
  </si>
  <si>
    <t>Eren(S)</t>
  </si>
  <si>
    <t>K. Ereğli (S)</t>
  </si>
  <si>
    <t>Gürbülak (L)</t>
  </si>
  <si>
    <t>Sarp (L)</t>
  </si>
  <si>
    <t>Hamzabeyli (L)</t>
  </si>
  <si>
    <t>İpsala (L)</t>
  </si>
  <si>
    <t>Kapıkule (L)</t>
  </si>
  <si>
    <t>Pazarkule (L)</t>
  </si>
  <si>
    <t>Karkamış (L)</t>
  </si>
  <si>
    <t>Esendere (L)</t>
  </si>
  <si>
    <t>Çukurca/Üzümlü (L)</t>
  </si>
  <si>
    <t>Cilvegözü (L)</t>
  </si>
  <si>
    <t>Yayladağ (L)</t>
  </si>
  <si>
    <t>Dereköy (L)</t>
  </si>
  <si>
    <t>Kapıköy (L)</t>
  </si>
  <si>
    <t>Habur (L)</t>
  </si>
  <si>
    <t>Posof-Türközü (L)</t>
  </si>
  <si>
    <t>Çıldır-Aktaş (L)</t>
  </si>
  <si>
    <t>Dilucu (L)</t>
  </si>
  <si>
    <t>Öncüpınar (L)</t>
  </si>
  <si>
    <t>O. AFRICA COUNTRIES</t>
  </si>
  <si>
    <t>TOTAL AFRICA</t>
  </si>
  <si>
    <t>O.S. AMERICA COUNTRIES</t>
  </si>
  <si>
    <t>TOTAL SOUTH AMERICA</t>
  </si>
  <si>
    <t>TOTAL NORTH AMERICA</t>
  </si>
  <si>
    <t>TOTAL CENTRAL AMERICA</t>
  </si>
  <si>
    <t>TOTAL AMERICA</t>
  </si>
  <si>
    <t>U.A.E.</t>
  </si>
  <si>
    <t>O.W. ASIA COUNTRIES</t>
  </si>
  <si>
    <t>TOTAL WESTERN ASIA</t>
  </si>
  <si>
    <t>O.S. ASIA COUNTRIES</t>
  </si>
  <si>
    <t>T. SOUTH ASIA</t>
  </si>
  <si>
    <t>TOTAL ASIA</t>
  </si>
  <si>
    <t>TOTAL EUROPE OECD</t>
  </si>
  <si>
    <t>O.E. OECD EXTERNAL COUNTRIES</t>
  </si>
  <si>
    <t>TOTAL EUROPA OECD EXTERNAL</t>
  </si>
  <si>
    <t>Algeria</t>
  </si>
  <si>
    <t>Morocco</t>
  </si>
  <si>
    <t>South Africa</t>
  </si>
  <si>
    <t>Libyan A.J.</t>
  </si>
  <si>
    <t>Egypt</t>
  </si>
  <si>
    <t>Tunusia</t>
  </si>
  <si>
    <t>Argentina</t>
  </si>
  <si>
    <t>Brazil</t>
  </si>
  <si>
    <t>Colombia</t>
  </si>
  <si>
    <t>Chile</t>
  </si>
  <si>
    <t>Bahrain</t>
  </si>
  <si>
    <t>Iraq</t>
  </si>
  <si>
    <t>Israel</t>
  </si>
  <si>
    <t>Kuwait</t>
  </si>
  <si>
    <t>T.R.N.Cyprus</t>
  </si>
  <si>
    <t>Lebanon</t>
  </si>
  <si>
    <t>S. Arabia</t>
  </si>
  <si>
    <t>Jordan</t>
  </si>
  <si>
    <t>Bangladesh</t>
  </si>
  <si>
    <t>China</t>
  </si>
  <si>
    <t>Indonesia</t>
  </si>
  <si>
    <t>Philippines</t>
  </si>
  <si>
    <t>India</t>
  </si>
  <si>
    <t>Malaysia</t>
  </si>
  <si>
    <t>Singapore</t>
  </si>
  <si>
    <t>Thailand</t>
  </si>
  <si>
    <t>Austrıa</t>
  </si>
  <si>
    <t>Belgium</t>
  </si>
  <si>
    <t>Czech Republic</t>
  </si>
  <si>
    <t>Denmark</t>
  </si>
  <si>
    <t>Finland</t>
  </si>
  <si>
    <t>France</t>
  </si>
  <si>
    <t>Netherlands</t>
  </si>
  <si>
    <t>U.Kingdom</t>
  </si>
  <si>
    <t>Ireland</t>
  </si>
  <si>
    <t>Spain</t>
  </si>
  <si>
    <t>Sweden</t>
  </si>
  <si>
    <t>Switzerland</t>
  </si>
  <si>
    <t>Italy</t>
  </si>
  <si>
    <t>Iceland</t>
  </si>
  <si>
    <t>Luxembourg</t>
  </si>
  <si>
    <t>Hungary</t>
  </si>
  <si>
    <t>Norway</t>
  </si>
  <si>
    <t>Poland</t>
  </si>
  <si>
    <t>Portugal</t>
  </si>
  <si>
    <t>Slovakia</t>
  </si>
  <si>
    <t>Greece</t>
  </si>
  <si>
    <t>Albania</t>
  </si>
  <si>
    <t>Bosnia Herzg</t>
  </si>
  <si>
    <t>Estonia</t>
  </si>
  <si>
    <t>Greek Cypriot Administration</t>
  </si>
  <si>
    <t>Croatia</t>
  </si>
  <si>
    <t>Montenegro</t>
  </si>
  <si>
    <t>Latvia</t>
  </si>
  <si>
    <t>Lithuania</t>
  </si>
  <si>
    <t>Rep. Of, Macedonia</t>
  </si>
  <si>
    <t>Romania</t>
  </si>
  <si>
    <t>Serbia</t>
  </si>
  <si>
    <t>Slovenia</t>
  </si>
  <si>
    <t>Azerbaijan</t>
  </si>
  <si>
    <t>Belarus</t>
  </si>
  <si>
    <t>Armenia</t>
  </si>
  <si>
    <t>Kazakstan</t>
  </si>
  <si>
    <t>Kyrgyzstan</t>
  </si>
  <si>
    <t>Rep. Moldova</t>
  </si>
  <si>
    <t>Uzbekistan</t>
  </si>
  <si>
    <t>Russian Fed.</t>
  </si>
  <si>
    <t>Tajikistan</t>
  </si>
  <si>
    <t>Turkmenistan</t>
  </si>
  <si>
    <t>Ukraine</t>
  </si>
  <si>
    <t>TOTAL UIS</t>
  </si>
  <si>
    <t>U.S.A.</t>
  </si>
  <si>
    <t>Australia</t>
  </si>
  <si>
    <t>Korea, Rep. of</t>
  </si>
  <si>
    <t>Japan</t>
  </si>
  <si>
    <t>Canada</t>
  </si>
  <si>
    <t>Mexico</t>
  </si>
  <si>
    <t>New Zealand</t>
  </si>
  <si>
    <t>TOTAL OTHER OECD</t>
  </si>
  <si>
    <t>TOTAL HAYMATLOS</t>
  </si>
  <si>
    <t>TOTAL OCENIA</t>
  </si>
  <si>
    <t>TOTAL FOREIGN</t>
  </si>
  <si>
    <t>TOTAL EUROPE</t>
  </si>
  <si>
    <t>O.E. OECD EXTERNAL COUNT.</t>
  </si>
  <si>
    <t>T. EUROPA OECD EXTERNAL</t>
  </si>
  <si>
    <t>Kaş         (S)</t>
  </si>
  <si>
    <t>Didim (S)</t>
  </si>
  <si>
    <t>Karabiga   (S)</t>
  </si>
  <si>
    <t>(EM-5) DENİZ (S)</t>
  </si>
  <si>
    <t>Karaköy (S)</t>
  </si>
  <si>
    <t>Tuzla (S)</t>
  </si>
  <si>
    <t>İnebolu           (S)</t>
  </si>
  <si>
    <t>Taşucu Deniz (S)</t>
  </si>
  <si>
    <t>Merkez        (S)</t>
  </si>
  <si>
    <t>Eren (S)</t>
  </si>
  <si>
    <t>Hopa           (S)</t>
  </si>
  <si>
    <t>Karabiga (S)</t>
  </si>
  <si>
    <t>(EM-5) DENİZ                (S)</t>
  </si>
  <si>
    <t>Tuzla     (S)</t>
  </si>
  <si>
    <t>Derince             (S)</t>
  </si>
  <si>
    <t>Fethiye          (S)</t>
  </si>
  <si>
    <t>Datça            (S)</t>
  </si>
  <si>
    <t>Ünye               (S)</t>
  </si>
  <si>
    <t>Merkez           (S)</t>
  </si>
  <si>
    <t>Merkez         (S)</t>
  </si>
  <si>
    <t>Merkez             (S)</t>
  </si>
  <si>
    <t>K. Ereğli            (S)</t>
  </si>
  <si>
    <t>Eren                  (S)</t>
  </si>
  <si>
    <t>Adıyaman        (A)</t>
  </si>
  <si>
    <t>Ağrı         (A)</t>
  </si>
  <si>
    <t>Merzifon       (A)</t>
  </si>
  <si>
    <t>Merkez        (A)</t>
  </si>
  <si>
    <t>Hopa          (A)</t>
  </si>
  <si>
    <t>Bingöl         (A)</t>
  </si>
  <si>
    <t>Çardak            (A)</t>
  </si>
  <si>
    <t>Merkez             (A)</t>
  </si>
  <si>
    <t>Merkez       (A)</t>
  </si>
  <si>
    <t>Merkez               (A)</t>
  </si>
  <si>
    <t>Merkez            (A)</t>
  </si>
  <si>
    <t>Merkez           (A)</t>
  </si>
  <si>
    <t>A.H.L.            (A)</t>
  </si>
  <si>
    <t>Erkilet            (A)</t>
  </si>
  <si>
    <t>Erhaç           (A)</t>
  </si>
  <si>
    <t>Mardin Hava (A)</t>
  </si>
  <si>
    <t>Muş         (A)</t>
  </si>
  <si>
    <t>Ordu-Giresun Hava (A)</t>
  </si>
  <si>
    <t>Merkez          (A)</t>
  </si>
  <si>
    <t>Merkez         (A)</t>
  </si>
  <si>
    <t>Merkez              (A)</t>
  </si>
  <si>
    <t>GAP               (A)</t>
  </si>
  <si>
    <t>Çorlu              (A)</t>
  </si>
  <si>
    <t>Çaycuma           (A)</t>
  </si>
  <si>
    <t>Sarp             (L)</t>
  </si>
  <si>
    <t>İpsala               (L)</t>
  </si>
  <si>
    <t>Dilucu              (L)</t>
  </si>
  <si>
    <t>Dereköy              (L)</t>
  </si>
  <si>
    <t>Öncüpınar            (L)</t>
  </si>
  <si>
    <t>Habur                (L)</t>
  </si>
  <si>
    <t>Kapıköy              (L)</t>
  </si>
  <si>
    <t>T.EUROPA OECD EXTERNAL</t>
  </si>
  <si>
    <t>USA</t>
  </si>
  <si>
    <t>Austria</t>
  </si>
  <si>
    <t>Bosnia Herzg.</t>
  </si>
  <si>
    <t>T.R.N. Cyprus</t>
  </si>
  <si>
    <t>Qatar</t>
  </si>
  <si>
    <t>Kazakhstan</t>
  </si>
  <si>
    <t>Haymatlos</t>
  </si>
  <si>
    <t>American Samoa</t>
  </si>
  <si>
    <t>Albenia</t>
  </si>
  <si>
    <t>Bahama Islands</t>
  </si>
  <si>
    <t>Balearic Islands</t>
  </si>
  <si>
    <t>Western Sahara</t>
  </si>
  <si>
    <t>Western Samoa</t>
  </si>
  <si>
    <t>Western Timor</t>
  </si>
  <si>
    <t>Beninese</t>
  </si>
  <si>
    <t>United States</t>
  </si>
  <si>
    <t>Bolivia</t>
  </si>
  <si>
    <t>Botswana</t>
  </si>
  <si>
    <t>Brasil</t>
  </si>
  <si>
    <t>Cayman Islands</t>
  </si>
  <si>
    <t>Gibraltar</t>
  </si>
  <si>
    <t>Djibouti</t>
  </si>
  <si>
    <t>Cocos Islands</t>
  </si>
  <si>
    <t>Cook Islands ((cocos (Keeling))</t>
  </si>
  <si>
    <t>Chad</t>
  </si>
  <si>
    <t>Demokratic Republic of the Congo (Zaire)</t>
  </si>
  <si>
    <t>Dominican Republic</t>
  </si>
  <si>
    <t>Dominica</t>
  </si>
  <si>
    <t>Ecuador</t>
  </si>
  <si>
    <t>Equatorial Guinea</t>
  </si>
  <si>
    <t>Eritrea</t>
  </si>
  <si>
    <t>Ethiopia</t>
  </si>
  <si>
    <t>Falkland Islands</t>
  </si>
  <si>
    <t>Faeroe Islands</t>
  </si>
  <si>
    <t>Ivory Coast (Cote d’Ivoire)</t>
  </si>
  <si>
    <t>Palestine</t>
  </si>
  <si>
    <t>French Guiana</t>
  </si>
  <si>
    <t>Gambia</t>
  </si>
  <si>
    <t>Ghana</t>
  </si>
  <si>
    <t>Guinea</t>
  </si>
  <si>
    <t>Guinea Bissau</t>
  </si>
  <si>
    <t>Greenland</t>
  </si>
  <si>
    <t>Guiana</t>
  </si>
  <si>
    <t>South Sudan</t>
  </si>
  <si>
    <t>İreland</t>
  </si>
  <si>
    <t>Jamaica</t>
  </si>
  <si>
    <t>Jan Mayen Island</t>
  </si>
  <si>
    <t>Cambodia</t>
  </si>
  <si>
    <t>Cameroon</t>
  </si>
  <si>
    <t>Republic of Kiribati (Gilbert Islands)</t>
  </si>
  <si>
    <t>Comoros</t>
  </si>
  <si>
    <t>Republic of Congo</t>
  </si>
  <si>
    <t>Costa Rica</t>
  </si>
  <si>
    <t>North Korea (Dem. People's Rep.of Korea)</t>
  </si>
  <si>
    <t>Northern Mariana Islands</t>
  </si>
  <si>
    <t>Cuba</t>
  </si>
  <si>
    <t>Lesotho</t>
  </si>
  <si>
    <t>Liberia</t>
  </si>
  <si>
    <t>Liechtenstein</t>
  </si>
  <si>
    <t>Madagascar (Malagazi)</t>
  </si>
  <si>
    <t>Macau (Macao)</t>
  </si>
  <si>
    <t>Macedonia</t>
  </si>
  <si>
    <t>Malawi</t>
  </si>
  <si>
    <t>Maldives</t>
  </si>
  <si>
    <t>the Isle of Man</t>
  </si>
  <si>
    <t>Marshall Islands</t>
  </si>
  <si>
    <t>Martinique</t>
  </si>
  <si>
    <t>Midway Island</t>
  </si>
  <si>
    <t>Federated States of Micronesia</t>
  </si>
  <si>
    <t>Mongolia</t>
  </si>
  <si>
    <t>Monaco</t>
  </si>
  <si>
    <t>Mauritania</t>
  </si>
  <si>
    <t>Mozambique</t>
  </si>
  <si>
    <t>Namibia</t>
  </si>
  <si>
    <t>Niger</t>
  </si>
  <si>
    <t>Nigeria</t>
  </si>
  <si>
    <t>Nicaragua</t>
  </si>
  <si>
    <t>Norfolk Island</t>
  </si>
  <si>
    <t>the Central African Republic</t>
  </si>
  <si>
    <t>Republic of Palau</t>
  </si>
  <si>
    <t>Papua New Guinea</t>
  </si>
  <si>
    <t>Pitcairn Islands</t>
  </si>
  <si>
    <t>Puerto Rico</t>
  </si>
  <si>
    <t>Rwanda</t>
  </si>
  <si>
    <t>Saint Kitts and Nevis (St. Kitts)</t>
  </si>
  <si>
    <t>Saint Vincent and Grenadines</t>
  </si>
  <si>
    <t>Sao Tome and Principe</t>
  </si>
  <si>
    <t>Seychelles</t>
  </si>
  <si>
    <t>Solomon Islands</t>
  </si>
  <si>
    <t>Somalia</t>
  </si>
  <si>
    <t>Suriname</t>
  </si>
  <si>
    <t>Syria</t>
  </si>
  <si>
    <t>Saudi Arabia</t>
  </si>
  <si>
    <t>Svalbard and Jan Mayen Island</t>
  </si>
  <si>
    <t>Tanzania</t>
  </si>
  <si>
    <t>Taiwan</t>
  </si>
  <si>
    <t>Trinidad and Tobago</t>
  </si>
  <si>
    <t>Turks and Caicos Islands</t>
  </si>
  <si>
    <t>Oman</t>
  </si>
  <si>
    <t>Vatican</t>
  </si>
  <si>
    <t>Wake Island</t>
  </si>
  <si>
    <t>New Caledonia</t>
  </si>
  <si>
    <t>Cape Verde Islands</t>
  </si>
  <si>
    <t>Zambia</t>
  </si>
  <si>
    <t>Zimbabwe</t>
  </si>
  <si>
    <t>NOTE: Compiled from Ministry of Culture and Tourism, Republic of Turkey &amp; Turkish Statistics Institute data.</t>
  </si>
  <si>
    <t>The statistics of arriving visitors and citizens residing abroad, arriving-departing foreign visitors and excursionists are derived from the registries of the Passport Police affiliated to the Turkish National Police and the data of Arriving Citizen Survey of the Turkish Statistical Institute. The database registries of the Turkish National Police are transferred to our Ministry database monthly. After the announcement of Tourism Statistics News Bulletin, the data of the Turkish Statistical Institute is included in Ministry database on a quarterly (three months) basis. All data collected in former year is published as Border Statistics at the end of each first half of the current year.</t>
  </si>
  <si>
    <t>*  passengers on a group tour accommodated in a train.</t>
  </si>
  <si>
    <t>(*): Citizens residing abroad are not included.</t>
  </si>
  <si>
    <t>1- DISTRIBUTION OF FOREIGN VISITORS ARRIVING  IN TURKEY BY YEARS AND MONTHS - 2016</t>
  </si>
  <si>
    <t>4- DISTRIBUTION OF FOREIGN VISITORS ARRIVING IN TURKEY BY PROVINCES OF ENTRY AND MEANS OF TRANSPORT - 2016</t>
  </si>
  <si>
    <t>6-COMPARISON OF FOREIGN VISITORS ARRIVING IN TURKEY BY COUNTRY OF NATIONALITIES IN 2014-2016</t>
  </si>
  <si>
    <t>13-  DISTRIBUTION OF FOREIGN VISITORS DEPARTING FROM TURKEY BY YEARS AND MONTHS  - 2016</t>
  </si>
  <si>
    <t>14- DISTRIBUTION OF FOREIGN VISTORS DEPARTING FROM TURKEY BY NATIONALITIES AND MEANS OF TRANSPORT - 2016</t>
  </si>
  <si>
    <t>16- DISTRIBUTION OF FOREIGN VISITORS DEPARTING FROM TURKEY BY PROVINCES OF BORDER GATES AND MEANS OF TRANSPORT - 2016</t>
  </si>
  <si>
    <t xml:space="preserve">*  cruise passengers who arrive in a country on a cruise ship and return to the ship each night to sleep on board even though the ship remains in port for several days.
</t>
  </si>
  <si>
    <t>Afghanistan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</si>
</sst>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 ###\ ###"/>
    <numFmt numFmtId="165" formatCode="###\ ###"/>
  </numFmts>
  <fonts count="49" x14ac:knownFonts="1">
    <font>
      <sz val="10"/>
      <name val="Arial"/>
      <family val="2"/>
    </font>
    <font>
      <b/>
      <sz val="10"/>
      <name val="Arial"/>
      <family val="2"/>
    </font>
    <font>
      <sz val="10"/>
      <name val="Arial"/>
      <family val="2"/>
    </font>
    <font>
      <b/>
      <sz val="10"/>
      <name val="Arial"/>
      <family val="2"/>
      <charset val="162"/>
    </font>
    <font>
      <b/>
      <sz val="10"/>
      <color rgb="FF0000FF"/>
      <name val="Arial"/>
      <family val="2"/>
      <charset val="162"/>
    </font>
    <font>
      <b/>
      <sz val="11"/>
      <name val="Arial"/>
      <family val="2"/>
    </font>
    <font>
      <sz val="11"/>
      <name val="Arial"/>
      <family val="2"/>
    </font>
    <font>
      <b/>
      <sz val="16"/>
      <name val="Arial"/>
      <family val="2"/>
    </font>
    <font>
      <b/>
      <sz val="12"/>
      <color rgb="FF0000FF"/>
      <name val="Arial"/>
      <family val="2"/>
    </font>
    <font>
      <u/>
      <sz val="10"/>
      <color theme="10"/>
      <name val="Arial"/>
      <family val="2"/>
    </font>
    <font>
      <b/>
      <sz val="9"/>
      <name val="Arial"/>
      <family val="2"/>
    </font>
    <font>
      <sz val="9"/>
      <name val="Arial"/>
      <family val="2"/>
    </font>
    <font>
      <b/>
      <sz val="10"/>
      <color rgb="FF0000FF"/>
      <name val="Arial"/>
      <family val="2"/>
    </font>
    <font>
      <sz val="10"/>
      <color rgb="FF0000FF"/>
      <name val="Arial"/>
      <family val="2"/>
    </font>
    <font>
      <b/>
      <sz val="9"/>
      <color rgb="FF0000FF"/>
      <name val="Arial"/>
      <family val="2"/>
      <charset val="162"/>
    </font>
    <font>
      <sz val="10"/>
      <name val="Arial"/>
      <family val="2"/>
      <charset val="162"/>
    </font>
    <font>
      <b/>
      <sz val="9"/>
      <color rgb="FF0000FF"/>
      <name val="Arial"/>
      <family val="2"/>
    </font>
    <font>
      <sz val="9"/>
      <color rgb="FF0000FF"/>
      <name val="Arial"/>
      <family val="2"/>
    </font>
    <font>
      <sz val="10"/>
      <color rgb="FFFFFF00"/>
      <name val="Arial"/>
      <family val="2"/>
    </font>
    <font>
      <sz val="9"/>
      <color rgb="FFFFFF00"/>
      <name val="Arial"/>
      <family val="2"/>
    </font>
    <font>
      <b/>
      <sz val="10"/>
      <color rgb="FFFFFF00"/>
      <name val="Arial"/>
      <family val="2"/>
    </font>
    <font>
      <b/>
      <sz val="9"/>
      <name val="Arial"/>
      <family val="2"/>
      <charset val="162"/>
    </font>
    <font>
      <b/>
      <sz val="8"/>
      <name val="Arial"/>
      <family val="2"/>
      <charset val="162"/>
    </font>
    <font>
      <sz val="9"/>
      <color rgb="FF0000FF"/>
      <name val="Arial"/>
      <family val="2"/>
      <charset val="162"/>
    </font>
    <font>
      <sz val="9"/>
      <name val="Arial"/>
      <family val="2"/>
      <charset val="162"/>
    </font>
    <font>
      <b/>
      <sz val="10"/>
      <color theme="1"/>
      <name val="Arial"/>
      <family val="2"/>
      <charset val="162"/>
    </font>
    <font>
      <b/>
      <sz val="14"/>
      <color rgb="FFFF0000"/>
      <name val="Arial"/>
      <family val="2"/>
      <charset val="162"/>
    </font>
    <font>
      <sz val="10"/>
      <name val="Times New Roman"/>
      <family val="1"/>
      <charset val="162"/>
    </font>
    <font>
      <b/>
      <sz val="10"/>
      <name val="Times New Roman"/>
      <family val="1"/>
      <charset val="162"/>
    </font>
    <font>
      <b/>
      <sz val="11"/>
      <name val="Times New Roman"/>
      <family val="1"/>
      <charset val="162"/>
    </font>
    <font>
      <sz val="11"/>
      <name val="Times New Roman"/>
      <family val="1"/>
      <charset val="162"/>
    </font>
    <font>
      <b/>
      <sz val="14"/>
      <name val="Times New Roman"/>
      <family val="1"/>
      <charset val="162"/>
    </font>
    <font>
      <b/>
      <sz val="16"/>
      <name val="Times New Roman"/>
      <family val="1"/>
      <charset val="162"/>
    </font>
    <font>
      <b/>
      <sz val="9"/>
      <name val="Times New Roman"/>
      <family val="1"/>
      <charset val="162"/>
    </font>
    <font>
      <sz val="14"/>
      <name val="Times New Roman"/>
      <family val="1"/>
      <charset val="162"/>
    </font>
    <font>
      <b/>
      <sz val="26"/>
      <name val="Arial"/>
      <family val="2"/>
      <charset val="162"/>
    </font>
    <font>
      <b/>
      <sz val="12"/>
      <name val="Arial"/>
      <family val="2"/>
      <charset val="162"/>
    </font>
    <font>
      <b/>
      <sz val="11"/>
      <name val="Arial"/>
      <family val="2"/>
      <charset val="162"/>
    </font>
    <font>
      <b/>
      <sz val="10"/>
      <color rgb="FFFFFF00"/>
      <name val="Arial"/>
      <family val="2"/>
      <charset val="162"/>
    </font>
    <font>
      <sz val="8"/>
      <name val="Arial"/>
      <family val="2"/>
    </font>
    <font>
      <b/>
      <sz val="8"/>
      <name val="Arial"/>
      <family val="2"/>
    </font>
    <font>
      <sz val="10"/>
      <color theme="1"/>
      <name val="Arial"/>
      <family val="2"/>
    </font>
    <font>
      <b/>
      <i/>
      <u/>
      <sz val="10"/>
      <color rgb="FF0000FF"/>
      <name val="Arial"/>
      <family val="2"/>
      <charset val="162"/>
    </font>
    <font>
      <b/>
      <sz val="12"/>
      <name val="Arial"/>
      <family val="2"/>
    </font>
    <font>
      <sz val="12"/>
      <name val="Arial"/>
      <family val="2"/>
    </font>
    <font>
      <b/>
      <sz val="10"/>
      <color theme="1"/>
      <name val="Arial"/>
      <family val="2"/>
    </font>
    <font>
      <sz val="12"/>
      <name val="Arial"/>
      <family val="2"/>
      <charset val="162"/>
    </font>
    <font>
      <sz val="13"/>
      <name val="Times New Roman"/>
      <family val="1"/>
      <charset val="162"/>
    </font>
    <font>
      <b/>
      <sz val="13"/>
      <name val="Times New Roman"/>
      <family val="1"/>
      <charset val="162"/>
    </font>
  </fonts>
  <fills count="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s>
  <borders count="69">
    <border>
      <left/>
      <right/>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medium">
        <color auto="1"/>
      </top>
      <bottom/>
      <diagonal/>
    </border>
    <border>
      <left/>
      <right/>
      <top/>
      <bottom style="medium">
        <color auto="1"/>
      </bottom>
      <diagonal/>
    </border>
    <border>
      <left/>
      <right/>
      <top style="thin">
        <color auto="1"/>
      </top>
      <bottom style="medium">
        <color auto="1"/>
      </bottom>
      <diagonal/>
    </border>
    <border>
      <left/>
      <right/>
      <top style="thin">
        <color indexed="64"/>
      </top>
      <bottom/>
      <diagonal/>
    </border>
    <border>
      <left/>
      <right/>
      <top/>
      <bottom style="thin">
        <color indexed="64"/>
      </bottom>
      <diagonal/>
    </border>
    <border>
      <left/>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top style="thin">
        <color auto="1"/>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auto="1"/>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top style="thin">
        <color auto="1"/>
      </top>
      <bottom style="thin">
        <color auto="1"/>
      </bottom>
      <diagonal/>
    </border>
    <border>
      <left style="thin">
        <color auto="1"/>
      </left>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indexed="64"/>
      </top>
      <bottom/>
      <diagonal/>
    </border>
    <border>
      <left style="medium">
        <color indexed="64"/>
      </left>
      <right style="thin">
        <color auto="1"/>
      </right>
      <top/>
      <bottom/>
      <diagonal/>
    </border>
    <border>
      <left/>
      <right style="medium">
        <color indexed="64"/>
      </right>
      <top/>
      <bottom/>
      <diagonal/>
    </border>
    <border>
      <left/>
      <right style="medium">
        <color indexed="64"/>
      </right>
      <top style="thin">
        <color auto="1"/>
      </top>
      <bottom style="thin">
        <color auto="1"/>
      </bottom>
      <diagonal/>
    </border>
    <border>
      <left/>
      <right style="medium">
        <color indexed="64"/>
      </right>
      <top style="thin">
        <color indexed="64"/>
      </top>
      <bottom/>
      <diagonal/>
    </border>
    <border>
      <left style="medium">
        <color indexed="64"/>
      </left>
      <right/>
      <top/>
      <bottom style="thin">
        <color auto="1"/>
      </bottom>
      <diagonal/>
    </border>
    <border>
      <left style="medium">
        <color indexed="64"/>
      </left>
      <right style="thin">
        <color auto="1"/>
      </right>
      <top/>
      <bottom style="thin">
        <color auto="1"/>
      </bottom>
      <diagonal/>
    </border>
    <border>
      <left style="thin">
        <color auto="1"/>
      </left>
      <right/>
      <top/>
      <bottom style="thin">
        <color auto="1"/>
      </bottom>
      <diagonal/>
    </border>
    <border>
      <left style="medium">
        <color indexed="64"/>
      </left>
      <right style="medium">
        <color indexed="64"/>
      </right>
      <top/>
      <bottom style="thin">
        <color auto="1"/>
      </bottom>
      <diagonal/>
    </border>
    <border>
      <left style="thin">
        <color auto="1"/>
      </left>
      <right style="medium">
        <color indexed="64"/>
      </right>
      <top/>
      <bottom style="thin">
        <color auto="1"/>
      </bottom>
      <diagonal/>
    </border>
    <border>
      <left/>
      <right style="medium">
        <color indexed="64"/>
      </right>
      <top/>
      <bottom style="thin">
        <color auto="1"/>
      </bottom>
      <diagonal/>
    </border>
    <border>
      <left style="medium">
        <color indexed="64"/>
      </left>
      <right/>
      <top/>
      <bottom/>
      <diagonal/>
    </border>
    <border>
      <left style="thin">
        <color auto="1"/>
      </left>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indexed="64"/>
      </left>
      <right style="thin">
        <color indexed="64"/>
      </right>
      <top/>
      <bottom style="medium">
        <color indexed="64"/>
      </bottom>
      <diagonal/>
    </border>
    <border>
      <left style="thin">
        <color auto="1"/>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auto="1"/>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diagonal/>
    </border>
    <border>
      <left/>
      <right style="medium">
        <color indexed="64"/>
      </right>
      <top style="medium">
        <color indexed="64"/>
      </top>
      <bottom style="thin">
        <color auto="1"/>
      </bottom>
      <diagonal/>
    </border>
    <border>
      <left/>
      <right style="thin">
        <color auto="1"/>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thin">
        <color indexed="64"/>
      </top>
      <bottom style="medium">
        <color indexed="64"/>
      </bottom>
      <diagonal/>
    </border>
    <border>
      <left style="thick">
        <color auto="1"/>
      </left>
      <right/>
      <top/>
      <bottom/>
      <diagonal/>
    </border>
    <border>
      <left style="medium">
        <color indexed="64"/>
      </left>
      <right/>
      <top style="medium">
        <color indexed="64"/>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7">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9" fillId="0" borderId="0" applyNumberFormat="0" applyFill="0" applyBorder="0" applyAlignment="0" applyProtection="0"/>
  </cellStyleXfs>
  <cellXfs count="679">
    <xf numFmtId="0" fontId="0" fillId="0" borderId="0" xfId="0"/>
    <xf numFmtId="0" fontId="1" fillId="0" borderId="0" xfId="0" applyNumberFormat="1" applyFont="1" applyAlignment="1">
      <alignment wrapText="1"/>
    </xf>
    <xf numFmtId="164" fontId="0" fillId="0" borderId="0" xfId="0" applyNumberFormat="1"/>
    <xf numFmtId="0" fontId="0" fillId="0" borderId="0" xfId="0"/>
    <xf numFmtId="0" fontId="1" fillId="0" borderId="0" xfId="0" applyFont="1" applyAlignment="1">
      <alignment horizontal="center" wrapText="1"/>
    </xf>
    <xf numFmtId="0" fontId="3" fillId="0" borderId="0" xfId="0" applyFont="1"/>
    <xf numFmtId="0" fontId="3" fillId="0" borderId="0" xfId="0" applyNumberFormat="1" applyFont="1" applyAlignment="1">
      <alignment vertical="center" wrapText="1"/>
    </xf>
    <xf numFmtId="164" fontId="4" fillId="0" borderId="0" xfId="0" applyNumberFormat="1" applyFont="1" applyAlignment="1">
      <alignment vertical="center" wrapText="1"/>
    </xf>
    <xf numFmtId="0" fontId="5" fillId="0" borderId="2" xfId="0" applyNumberFormat="1" applyFont="1" applyBorder="1" applyAlignment="1">
      <alignment horizontal="left" vertical="center" wrapText="1"/>
    </xf>
    <xf numFmtId="0" fontId="5" fillId="0" borderId="2" xfId="0" applyNumberFormat="1" applyFont="1" applyBorder="1" applyAlignment="1">
      <alignment vertical="center" wrapText="1"/>
    </xf>
    <xf numFmtId="0" fontId="6" fillId="0" borderId="0" xfId="0" applyFont="1"/>
    <xf numFmtId="0" fontId="0" fillId="0" borderId="0" xfId="0" applyAlignment="1">
      <alignment vertical="center"/>
    </xf>
    <xf numFmtId="0" fontId="0" fillId="0" borderId="0" xfId="0"/>
    <xf numFmtId="0" fontId="6" fillId="0" borderId="0" xfId="0" applyFont="1" applyAlignment="1">
      <alignment wrapText="1"/>
    </xf>
    <xf numFmtId="0" fontId="6" fillId="0" borderId="0" xfId="0" applyFont="1"/>
    <xf numFmtId="0" fontId="6" fillId="0" borderId="0" xfId="0" applyFont="1" applyAlignment="1"/>
    <xf numFmtId="0" fontId="0" fillId="0" borderId="0" xfId="0"/>
    <xf numFmtId="0" fontId="1" fillId="0" borderId="0" xfId="0" applyFont="1" applyAlignment="1">
      <alignment horizontal="center" wrapText="1"/>
    </xf>
    <xf numFmtId="0" fontId="0" fillId="0" borderId="0" xfId="0"/>
    <xf numFmtId="0" fontId="1" fillId="0" borderId="0" xfId="0" applyFont="1" applyAlignment="1">
      <alignment horizontal="center" wrapText="1"/>
    </xf>
    <xf numFmtId="164" fontId="0" fillId="0" borderId="2" xfId="0" applyNumberFormat="1" applyFont="1" applyBorder="1" applyAlignment="1">
      <alignment wrapText="1"/>
    </xf>
    <xf numFmtId="0" fontId="0" fillId="0" borderId="2" xfId="0" applyNumberFormat="1" applyFont="1" applyBorder="1" applyAlignment="1">
      <alignment wrapText="1"/>
    </xf>
    <xf numFmtId="0" fontId="1" fillId="0" borderId="2" xfId="0" applyNumberFormat="1" applyFont="1" applyBorder="1" applyAlignment="1">
      <alignment horizontal="left" wrapText="1"/>
    </xf>
    <xf numFmtId="164" fontId="0" fillId="0" borderId="2" xfId="0" applyNumberFormat="1" applyFont="1" applyFill="1" applyBorder="1" applyAlignment="1">
      <alignment wrapText="1"/>
    </xf>
    <xf numFmtId="0" fontId="0" fillId="0" borderId="0" xfId="0" applyFill="1"/>
    <xf numFmtId="0" fontId="1" fillId="0" borderId="2" xfId="0" applyNumberFormat="1" applyFont="1" applyFill="1" applyBorder="1" applyAlignment="1">
      <alignment horizontal="left" wrapText="1"/>
    </xf>
    <xf numFmtId="0" fontId="1" fillId="0" borderId="2" xfId="0" applyNumberFormat="1" applyFont="1" applyBorder="1" applyAlignment="1">
      <alignment horizontal="right" wrapText="1"/>
    </xf>
    <xf numFmtId="0" fontId="0" fillId="0" borderId="0" xfId="0"/>
    <xf numFmtId="0" fontId="1" fillId="0" borderId="0" xfId="0" applyFont="1" applyAlignment="1">
      <alignment horizontal="center" wrapText="1"/>
    </xf>
    <xf numFmtId="0" fontId="1" fillId="0" borderId="1" xfId="0" applyNumberFormat="1" applyFont="1" applyBorder="1" applyAlignment="1">
      <alignment horizontal="left" vertical="center" wrapText="1"/>
    </xf>
    <xf numFmtId="0" fontId="1" fillId="0" borderId="9" xfId="0" applyNumberFormat="1" applyFont="1" applyBorder="1" applyAlignment="1">
      <alignment vertical="center" wrapText="1"/>
    </xf>
    <xf numFmtId="0" fontId="1" fillId="0" borderId="1" xfId="0" applyNumberFormat="1" applyFont="1" applyBorder="1" applyAlignment="1">
      <alignment horizontal="center" vertical="center" wrapText="1"/>
    </xf>
    <xf numFmtId="0" fontId="0" fillId="0" borderId="0" xfId="0"/>
    <xf numFmtId="0" fontId="0" fillId="0" borderId="0" xfId="0"/>
    <xf numFmtId="0" fontId="3" fillId="0" borderId="0" xfId="0" applyFont="1"/>
    <xf numFmtId="0" fontId="10" fillId="0" borderId="10" xfId="0" applyNumberFormat="1" applyFont="1" applyBorder="1" applyAlignment="1">
      <alignment horizontal="left" vertical="center" wrapText="1"/>
    </xf>
    <xf numFmtId="0" fontId="10" fillId="0" borderId="11" xfId="0" applyNumberFormat="1" applyFont="1" applyBorder="1" applyAlignment="1">
      <alignment horizontal="right" vertical="center" wrapText="1"/>
    </xf>
    <xf numFmtId="0" fontId="10" fillId="0" borderId="10" xfId="0" applyNumberFormat="1" applyFont="1" applyBorder="1" applyAlignment="1">
      <alignment horizontal="right" vertical="center" wrapText="1"/>
    </xf>
    <xf numFmtId="0" fontId="10" fillId="0" borderId="0" xfId="0" applyNumberFormat="1" applyFont="1" applyBorder="1" applyAlignment="1">
      <alignment horizontal="left" vertical="center" wrapText="1"/>
    </xf>
    <xf numFmtId="164" fontId="11" fillId="0" borderId="0" xfId="0" applyNumberFormat="1" applyFont="1" applyBorder="1" applyAlignment="1">
      <alignment vertical="center" wrapText="1"/>
    </xf>
    <xf numFmtId="2" fontId="11" fillId="0" borderId="0" xfId="0" applyNumberFormat="1" applyFont="1" applyBorder="1" applyAlignment="1">
      <alignment vertical="center" wrapText="1"/>
    </xf>
    <xf numFmtId="0" fontId="10" fillId="0" borderId="10" xfId="0" applyFont="1" applyBorder="1" applyAlignment="1">
      <alignment horizontal="center" vertical="center" wrapText="1"/>
    </xf>
    <xf numFmtId="0" fontId="10" fillId="0" borderId="1" xfId="0" applyNumberFormat="1" applyFont="1" applyBorder="1" applyAlignment="1">
      <alignment horizontal="left" vertical="center" wrapText="1"/>
    </xf>
    <xf numFmtId="0" fontId="11" fillId="0" borderId="1" xfId="0" applyNumberFormat="1" applyFont="1" applyBorder="1" applyAlignment="1">
      <alignment vertical="center" wrapText="1"/>
    </xf>
    <xf numFmtId="164" fontId="10" fillId="0" borderId="1" xfId="0" applyNumberFormat="1" applyFont="1" applyBorder="1" applyAlignment="1">
      <alignment vertical="center" wrapText="1"/>
    </xf>
    <xf numFmtId="0" fontId="0" fillId="0" borderId="1" xfId="0" applyNumberFormat="1" applyFont="1" applyBorder="1" applyAlignment="1">
      <alignment vertical="center" wrapText="1"/>
    </xf>
    <xf numFmtId="0" fontId="11" fillId="0" borderId="0" xfId="0" applyFont="1"/>
    <xf numFmtId="0" fontId="10" fillId="0" borderId="0" xfId="0" applyNumberFormat="1" applyFont="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vertical="center"/>
    </xf>
    <xf numFmtId="0" fontId="10" fillId="0" borderId="0" xfId="0" applyNumberFormat="1" applyFont="1" applyAlignment="1">
      <alignment horizontal="right" vertical="center" wrapText="1"/>
    </xf>
    <xf numFmtId="164" fontId="11" fillId="0" borderId="0" xfId="0" applyNumberFormat="1" applyFont="1" applyAlignment="1">
      <alignment vertical="center" wrapText="1"/>
    </xf>
    <xf numFmtId="164" fontId="14" fillId="0" borderId="0" xfId="0" applyNumberFormat="1" applyFont="1" applyAlignment="1">
      <alignment vertical="center" wrapText="1"/>
    </xf>
    <xf numFmtId="2" fontId="11" fillId="0" borderId="0" xfId="0" applyNumberFormat="1" applyFont="1" applyAlignment="1">
      <alignment vertical="center" wrapText="1"/>
    </xf>
    <xf numFmtId="164" fontId="14" fillId="0" borderId="1" xfId="0" applyNumberFormat="1" applyFont="1" applyBorder="1" applyAlignment="1">
      <alignment vertical="center" wrapText="1"/>
    </xf>
    <xf numFmtId="0" fontId="10" fillId="0" borderId="9" xfId="0" applyNumberFormat="1" applyFont="1" applyBorder="1" applyAlignment="1">
      <alignment vertical="center" wrapText="1"/>
    </xf>
    <xf numFmtId="0" fontId="10" fillId="0" borderId="10" xfId="0" applyNumberFormat="1" applyFont="1" applyBorder="1" applyAlignment="1">
      <alignment vertical="center" wrapText="1"/>
    </xf>
    <xf numFmtId="0" fontId="10" fillId="0" borderId="1" xfId="0" applyNumberFormat="1" applyFont="1" applyBorder="1" applyAlignment="1">
      <alignment horizontal="right" vertical="center" wrapText="1"/>
    </xf>
    <xf numFmtId="0" fontId="0" fillId="0" borderId="0" xfId="0" applyAlignment="1">
      <alignment horizontal="left"/>
    </xf>
    <xf numFmtId="0" fontId="15" fillId="0" borderId="0" xfId="0" applyFont="1"/>
    <xf numFmtId="0" fontId="0" fillId="0" borderId="10" xfId="0" applyBorder="1"/>
    <xf numFmtId="0" fontId="0" fillId="0" borderId="0" xfId="0" applyAlignment="1">
      <alignment horizontal="left" vertical="center"/>
    </xf>
    <xf numFmtId="0" fontId="3" fillId="0" borderId="0" xfId="0" applyFont="1" applyAlignment="1">
      <alignment horizontal="left" vertical="center"/>
    </xf>
    <xf numFmtId="0" fontId="11" fillId="0" borderId="0" xfId="0" applyNumberFormat="1" applyFont="1" applyBorder="1" applyAlignment="1">
      <alignment horizontal="left" vertical="center" wrapText="1"/>
    </xf>
    <xf numFmtId="164" fontId="11" fillId="0" borderId="0" xfId="0" applyNumberFormat="1" applyFont="1" applyBorder="1" applyAlignment="1">
      <alignment horizontal="right" vertical="center" wrapText="1"/>
    </xf>
    <xf numFmtId="0" fontId="11" fillId="0" borderId="10" xfId="0" applyNumberFormat="1" applyFont="1" applyBorder="1" applyAlignment="1">
      <alignment horizontal="left" vertical="center" wrapText="1"/>
    </xf>
    <xf numFmtId="164" fontId="10" fillId="0" borderId="10" xfId="0" applyNumberFormat="1" applyFont="1" applyBorder="1" applyAlignment="1">
      <alignment horizontal="right" vertical="center" wrapText="1"/>
    </xf>
    <xf numFmtId="0" fontId="11" fillId="0" borderId="1" xfId="0" applyNumberFormat="1" applyFont="1" applyBorder="1" applyAlignment="1">
      <alignment horizontal="left" vertical="center" wrapText="1"/>
    </xf>
    <xf numFmtId="164" fontId="10" fillId="0" borderId="1" xfId="0" applyNumberFormat="1" applyFont="1" applyBorder="1" applyAlignment="1">
      <alignment horizontal="right" vertical="center" wrapText="1"/>
    </xf>
    <xf numFmtId="0" fontId="11" fillId="0" borderId="9" xfId="0" applyNumberFormat="1" applyFont="1" applyBorder="1" applyAlignment="1">
      <alignment horizontal="left" vertical="center" wrapText="1"/>
    </xf>
    <xf numFmtId="164" fontId="11" fillId="0" borderId="9" xfId="0" applyNumberFormat="1" applyFont="1" applyBorder="1" applyAlignment="1">
      <alignment horizontal="right" vertical="center" wrapText="1"/>
    </xf>
    <xf numFmtId="0" fontId="11" fillId="0" borderId="0" xfId="0" applyNumberFormat="1" applyFont="1" applyBorder="1" applyAlignment="1">
      <alignment horizontal="right" vertical="center" wrapText="1"/>
    </xf>
    <xf numFmtId="0" fontId="11" fillId="0" borderId="0" xfId="0" applyNumberFormat="1" applyFont="1" applyAlignment="1">
      <alignment horizontal="left" vertical="center" wrapText="1"/>
    </xf>
    <xf numFmtId="164" fontId="10" fillId="0" borderId="0" xfId="0" applyNumberFormat="1" applyFont="1" applyAlignment="1">
      <alignment horizontal="right" vertical="center" wrapText="1"/>
    </xf>
    <xf numFmtId="0" fontId="11" fillId="0" borderId="1" xfId="0" applyNumberFormat="1" applyFont="1" applyBorder="1" applyAlignment="1">
      <alignment horizontal="right" vertical="center" wrapText="1"/>
    </xf>
    <xf numFmtId="0" fontId="11" fillId="0" borderId="9" xfId="0" applyNumberFormat="1" applyFont="1" applyBorder="1" applyAlignment="1">
      <alignment horizontal="right" vertical="center" wrapText="1"/>
    </xf>
    <xf numFmtId="2" fontId="11" fillId="0" borderId="1" xfId="0" applyNumberFormat="1" applyFont="1" applyBorder="1" applyAlignment="1">
      <alignment horizontal="right" wrapText="1"/>
    </xf>
    <xf numFmtId="2" fontId="11" fillId="0" borderId="1" xfId="0" applyNumberFormat="1" applyFont="1" applyBorder="1" applyAlignment="1">
      <alignment horizontal="left" wrapText="1"/>
    </xf>
    <xf numFmtId="0" fontId="11" fillId="0" borderId="0" xfId="0" applyNumberFormat="1" applyFont="1" applyBorder="1" applyAlignment="1">
      <alignment wrapText="1"/>
    </xf>
    <xf numFmtId="0" fontId="14" fillId="0" borderId="1" xfId="0" applyNumberFormat="1" applyFont="1" applyBorder="1" applyAlignment="1">
      <alignment horizontal="left" vertical="center" wrapText="1"/>
    </xf>
    <xf numFmtId="164" fontId="14" fillId="0" borderId="1" xfId="0" applyNumberFormat="1" applyFont="1" applyBorder="1" applyAlignment="1">
      <alignment horizontal="right" vertical="center" wrapText="1"/>
    </xf>
    <xf numFmtId="164" fontId="14" fillId="0" borderId="1" xfId="0" applyNumberFormat="1" applyFont="1" applyBorder="1" applyAlignment="1">
      <alignment horizontal="left" vertical="center" wrapText="1"/>
    </xf>
    <xf numFmtId="164" fontId="17" fillId="0" borderId="0" xfId="0" applyNumberFormat="1" applyFont="1" applyBorder="1" applyAlignment="1">
      <alignment horizontal="right" vertical="center" wrapText="1"/>
    </xf>
    <xf numFmtId="164" fontId="16" fillId="0" borderId="10" xfId="0" applyNumberFormat="1" applyFont="1" applyBorder="1" applyAlignment="1">
      <alignment horizontal="right" vertical="center" wrapText="1"/>
    </xf>
    <xf numFmtId="164" fontId="16" fillId="0" borderId="1" xfId="0" applyNumberFormat="1" applyFont="1" applyBorder="1" applyAlignment="1">
      <alignment horizontal="right" vertical="center" wrapText="1"/>
    </xf>
    <xf numFmtId="164" fontId="17" fillId="0" borderId="9" xfId="0" applyNumberFormat="1" applyFont="1" applyBorder="1" applyAlignment="1">
      <alignment horizontal="right" vertical="center" wrapText="1"/>
    </xf>
    <xf numFmtId="164" fontId="16" fillId="0" borderId="0" xfId="0" applyNumberFormat="1" applyFont="1" applyAlignment="1">
      <alignment horizontal="right" vertical="center" wrapText="1"/>
    </xf>
    <xf numFmtId="164" fontId="17" fillId="0" borderId="0" xfId="0" applyNumberFormat="1" applyFont="1" applyAlignment="1">
      <alignment horizontal="right" vertical="center" wrapText="1"/>
    </xf>
    <xf numFmtId="164" fontId="16" fillId="0" borderId="0" xfId="0" applyNumberFormat="1" applyFont="1" applyBorder="1" applyAlignment="1">
      <alignment horizontal="left" vertical="center" wrapText="1"/>
    </xf>
    <xf numFmtId="164" fontId="16" fillId="0" borderId="10" xfId="0" applyNumberFormat="1" applyFont="1" applyBorder="1" applyAlignment="1">
      <alignment horizontal="left" vertical="center" wrapText="1"/>
    </xf>
    <xf numFmtId="0" fontId="16" fillId="0" borderId="1" xfId="0" applyNumberFormat="1" applyFont="1" applyBorder="1" applyAlignment="1">
      <alignment horizontal="left" vertical="center" wrapText="1"/>
    </xf>
    <xf numFmtId="164" fontId="16" fillId="0" borderId="9" xfId="0" applyNumberFormat="1" applyFont="1" applyBorder="1" applyAlignment="1">
      <alignment horizontal="left" vertical="center" wrapText="1"/>
    </xf>
    <xf numFmtId="164" fontId="16" fillId="0" borderId="1"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164" fontId="16" fillId="0" borderId="0" xfId="0" applyNumberFormat="1" applyFont="1" applyAlignment="1">
      <alignment horizontal="left" vertical="center" wrapText="1"/>
    </xf>
    <xf numFmtId="0" fontId="16" fillId="0" borderId="10" xfId="0" applyNumberFormat="1" applyFont="1" applyBorder="1" applyAlignment="1">
      <alignment horizontal="left" vertical="center" wrapText="1"/>
    </xf>
    <xf numFmtId="0" fontId="16" fillId="0" borderId="9" xfId="0" applyNumberFormat="1" applyFont="1" applyBorder="1" applyAlignment="1">
      <alignment horizontal="left" vertical="center" wrapText="1"/>
    </xf>
    <xf numFmtId="0" fontId="16" fillId="0" borderId="1" xfId="0" applyNumberFormat="1" applyFont="1" applyBorder="1" applyAlignment="1">
      <alignment vertical="center" wrapText="1"/>
    </xf>
    <xf numFmtId="0" fontId="16" fillId="0" borderId="9" xfId="0" applyNumberFormat="1" applyFont="1" applyBorder="1" applyAlignment="1">
      <alignment vertical="center" wrapText="1"/>
    </xf>
    <xf numFmtId="0" fontId="16" fillId="0" borderId="0" xfId="0" applyNumberFormat="1" applyFont="1" applyBorder="1" applyAlignment="1">
      <alignment vertical="center" wrapText="1"/>
    </xf>
    <xf numFmtId="0" fontId="16" fillId="0" borderId="10" xfId="0" applyNumberFormat="1" applyFont="1" applyBorder="1" applyAlignment="1">
      <alignment vertical="center" wrapText="1"/>
    </xf>
    <xf numFmtId="0" fontId="18" fillId="2" borderId="0" xfId="0" applyFont="1" applyFill="1"/>
    <xf numFmtId="0" fontId="19" fillId="2" borderId="0" xfId="0" applyFont="1" applyFill="1"/>
    <xf numFmtId="0" fontId="18" fillId="2" borderId="0" xfId="0" applyFont="1" applyFill="1" applyAlignment="1">
      <alignment horizontal="left" vertical="center"/>
    </xf>
    <xf numFmtId="0" fontId="20" fillId="2" borderId="0" xfId="0" applyFont="1" applyFill="1" applyAlignment="1">
      <alignment horizontal="left" vertical="center"/>
    </xf>
    <xf numFmtId="0" fontId="18" fillId="2" borderId="0" xfId="0" applyFont="1" applyFill="1" applyAlignment="1">
      <alignment horizontal="left"/>
    </xf>
    <xf numFmtId="0" fontId="0" fillId="0" borderId="0" xfId="0"/>
    <xf numFmtId="0" fontId="10" fillId="0" borderId="10" xfId="0" applyNumberFormat="1" applyFont="1" applyBorder="1" applyAlignment="1">
      <alignment horizontal="center" vertical="center" wrapText="1"/>
    </xf>
    <xf numFmtId="2" fontId="10" fillId="0" borderId="0" xfId="0" applyNumberFormat="1" applyFont="1" applyAlignment="1">
      <alignment vertical="center" wrapText="1"/>
    </xf>
    <xf numFmtId="0" fontId="21" fillId="0" borderId="1" xfId="0" applyNumberFormat="1" applyFont="1" applyBorder="1" applyAlignment="1">
      <alignment horizontal="left" vertical="center" wrapText="1"/>
    </xf>
    <xf numFmtId="164" fontId="21" fillId="0" borderId="1" xfId="0" applyNumberFormat="1" applyFont="1" applyBorder="1" applyAlignment="1">
      <alignment vertical="center" wrapText="1"/>
    </xf>
    <xf numFmtId="0" fontId="11" fillId="0" borderId="13" xfId="0" applyNumberFormat="1" applyFont="1" applyBorder="1" applyAlignment="1">
      <alignment horizontal="left" vertical="center" wrapText="1"/>
    </xf>
    <xf numFmtId="164" fontId="11" fillId="0" borderId="13" xfId="0" applyNumberFormat="1" applyFont="1" applyBorder="1" applyAlignment="1">
      <alignment vertical="center" wrapText="1"/>
    </xf>
    <xf numFmtId="0" fontId="0" fillId="0" borderId="0" xfId="0"/>
    <xf numFmtId="0" fontId="3" fillId="0" borderId="0" xfId="0" applyFont="1" applyAlignment="1">
      <alignment wrapText="1"/>
    </xf>
    <xf numFmtId="0" fontId="3" fillId="0" borderId="0" xfId="0" applyFont="1"/>
    <xf numFmtId="0" fontId="10" fillId="0" borderId="13" xfId="0" applyNumberFormat="1" applyFont="1" applyBorder="1" applyAlignment="1">
      <alignment horizontal="left" vertical="center" wrapText="1"/>
    </xf>
    <xf numFmtId="0" fontId="3" fillId="0" borderId="0" xfId="0" applyFont="1"/>
    <xf numFmtId="0" fontId="21" fillId="0" borderId="16" xfId="0" applyFont="1" applyBorder="1" applyAlignment="1">
      <alignment vertical="center"/>
    </xf>
    <xf numFmtId="164" fontId="21" fillId="0" borderId="1" xfId="0" applyNumberFormat="1" applyFont="1" applyBorder="1" applyAlignment="1">
      <alignment horizontal="right" vertical="center"/>
    </xf>
    <xf numFmtId="0" fontId="22" fillId="0" borderId="0" xfId="0" applyFont="1" applyAlignment="1">
      <alignment horizontal="center" vertical="center" wrapText="1"/>
    </xf>
    <xf numFmtId="0" fontId="0" fillId="0" borderId="0" xfId="0"/>
    <xf numFmtId="164" fontId="11" fillId="0" borderId="2" xfId="0" applyNumberFormat="1" applyFont="1" applyBorder="1" applyAlignment="1">
      <alignment horizontal="right" vertical="center"/>
    </xf>
    <xf numFmtId="164" fontId="21" fillId="0" borderId="19" xfId="0" applyNumberFormat="1" applyFont="1" applyBorder="1" applyAlignment="1">
      <alignment horizontal="right" vertical="center"/>
    </xf>
    <xf numFmtId="0" fontId="11" fillId="0" borderId="31" xfId="0" applyFont="1" applyBorder="1" applyAlignment="1">
      <alignment vertical="center"/>
    </xf>
    <xf numFmtId="164" fontId="11" fillId="0" borderId="27" xfId="0" applyNumberFormat="1" applyFont="1" applyBorder="1" applyAlignment="1">
      <alignment horizontal="right" vertical="center"/>
    </xf>
    <xf numFmtId="164" fontId="11" fillId="0" borderId="28" xfId="0" applyNumberFormat="1" applyFont="1" applyBorder="1" applyAlignment="1">
      <alignment horizontal="right" vertical="center"/>
    </xf>
    <xf numFmtId="164" fontId="21" fillId="0" borderId="18" xfId="0" applyNumberFormat="1" applyFont="1" applyBorder="1" applyAlignment="1">
      <alignment horizontal="right" vertical="center"/>
    </xf>
    <xf numFmtId="164" fontId="21" fillId="0" borderId="20" xfId="0" applyNumberFormat="1" applyFont="1" applyBorder="1" applyAlignment="1">
      <alignment horizontal="right" vertical="center"/>
    </xf>
    <xf numFmtId="164" fontId="11" fillId="0" borderId="5" xfId="0" applyNumberFormat="1" applyFont="1" applyBorder="1" applyAlignment="1">
      <alignment horizontal="right" vertical="center"/>
    </xf>
    <xf numFmtId="164" fontId="21" fillId="0" borderId="32" xfId="0" applyNumberFormat="1" applyFont="1" applyBorder="1" applyAlignment="1">
      <alignment horizontal="right" vertical="center"/>
    </xf>
    <xf numFmtId="164" fontId="11" fillId="0" borderId="33" xfId="0" applyNumberFormat="1" applyFont="1" applyBorder="1" applyAlignment="1">
      <alignment horizontal="right" vertical="center"/>
    </xf>
    <xf numFmtId="164" fontId="21" fillId="0" borderId="15" xfId="0" applyNumberFormat="1" applyFont="1" applyBorder="1" applyAlignment="1">
      <alignment horizontal="right" vertical="center"/>
    </xf>
    <xf numFmtId="164" fontId="11" fillId="0" borderId="31" xfId="0" applyNumberFormat="1" applyFont="1" applyBorder="1" applyAlignment="1">
      <alignment horizontal="right" vertical="center"/>
    </xf>
    <xf numFmtId="164" fontId="21" fillId="0" borderId="16" xfId="0" applyNumberFormat="1" applyFont="1" applyBorder="1" applyAlignment="1">
      <alignment horizontal="right" vertical="center"/>
    </xf>
    <xf numFmtId="164" fontId="11" fillId="0" borderId="37" xfId="0" applyNumberFormat="1" applyFont="1" applyBorder="1" applyAlignment="1">
      <alignment horizontal="right" vertical="center"/>
    </xf>
    <xf numFmtId="164" fontId="21" fillId="0" borderId="17" xfId="0" applyNumberFormat="1" applyFont="1" applyBorder="1" applyAlignment="1">
      <alignment horizontal="right" vertical="center"/>
    </xf>
    <xf numFmtId="0" fontId="11" fillId="0" borderId="26" xfId="0" applyFont="1" applyBorder="1" applyAlignment="1">
      <alignment vertical="center"/>
    </xf>
    <xf numFmtId="164" fontId="11" fillId="0" borderId="29" xfId="0" applyNumberFormat="1" applyFont="1" applyBorder="1" applyAlignment="1">
      <alignment horizontal="right" vertical="center"/>
    </xf>
    <xf numFmtId="164" fontId="11" fillId="0" borderId="3" xfId="0" applyNumberFormat="1" applyFont="1" applyBorder="1" applyAlignment="1">
      <alignment horizontal="right" vertical="center"/>
    </xf>
    <xf numFmtId="164" fontId="11" fillId="0" borderId="23" xfId="0" applyNumberFormat="1" applyFont="1" applyBorder="1" applyAlignment="1">
      <alignment horizontal="right" vertical="center"/>
    </xf>
    <xf numFmtId="164" fontId="11" fillId="0" borderId="34" xfId="0" applyNumberFormat="1" applyFont="1" applyBorder="1" applyAlignment="1">
      <alignment horizontal="right" vertical="center"/>
    </xf>
    <xf numFmtId="164" fontId="11" fillId="0" borderId="30" xfId="0" applyNumberFormat="1" applyFont="1" applyBorder="1" applyAlignment="1">
      <alignment horizontal="right" vertical="center"/>
    </xf>
    <xf numFmtId="164" fontId="11" fillId="0" borderId="26" xfId="0" applyNumberFormat="1" applyFont="1" applyBorder="1" applyAlignment="1">
      <alignment horizontal="right" vertical="center"/>
    </xf>
    <xf numFmtId="164" fontId="11" fillId="0" borderId="38" xfId="0" applyNumberFormat="1" applyFont="1" applyBorder="1" applyAlignment="1">
      <alignment horizontal="right" vertical="center"/>
    </xf>
    <xf numFmtId="0" fontId="11" fillId="0" borderId="39" xfId="0" applyFont="1" applyBorder="1" applyAlignment="1">
      <alignment vertical="center"/>
    </xf>
    <xf numFmtId="164" fontId="11" fillId="0" borderId="40" xfId="0" applyNumberFormat="1" applyFont="1" applyBorder="1" applyAlignment="1">
      <alignment horizontal="right" vertical="center"/>
    </xf>
    <xf numFmtId="164" fontId="11" fillId="0" borderId="4" xfId="0" applyNumberFormat="1" applyFont="1" applyBorder="1" applyAlignment="1">
      <alignment horizontal="right" vertical="center"/>
    </xf>
    <xf numFmtId="164" fontId="11" fillId="0" borderId="41" xfId="0" applyNumberFormat="1" applyFont="1" applyBorder="1" applyAlignment="1">
      <alignment horizontal="right" vertical="center"/>
    </xf>
    <xf numFmtId="164" fontId="11" fillId="0" borderId="42" xfId="0" applyNumberFormat="1" applyFont="1" applyBorder="1" applyAlignment="1">
      <alignment horizontal="right" vertical="center"/>
    </xf>
    <xf numFmtId="164" fontId="11" fillId="0" borderId="43" xfId="0" applyNumberFormat="1" applyFont="1" applyBorder="1" applyAlignment="1">
      <alignment horizontal="right" vertical="center"/>
    </xf>
    <xf numFmtId="164" fontId="11" fillId="0" borderId="39" xfId="0" applyNumberFormat="1" applyFont="1" applyBorder="1" applyAlignment="1">
      <alignment horizontal="right" vertical="center"/>
    </xf>
    <xf numFmtId="164" fontId="11" fillId="0" borderId="44" xfId="0" applyNumberFormat="1" applyFont="1" applyBorder="1" applyAlignment="1">
      <alignment horizontal="right" vertical="center"/>
    </xf>
    <xf numFmtId="0" fontId="10" fillId="0" borderId="16" xfId="0" applyFont="1" applyBorder="1" applyAlignment="1">
      <alignment vertical="center"/>
    </xf>
    <xf numFmtId="164" fontId="10" fillId="0" borderId="18" xfId="0" applyNumberFormat="1" applyFont="1" applyBorder="1" applyAlignment="1">
      <alignment horizontal="right" vertical="center"/>
    </xf>
    <xf numFmtId="164" fontId="10" fillId="0" borderId="19" xfId="0" applyNumberFormat="1" applyFont="1" applyBorder="1" applyAlignment="1">
      <alignment horizontal="right" vertical="center"/>
    </xf>
    <xf numFmtId="164" fontId="10" fillId="0" borderId="32" xfId="0" applyNumberFormat="1" applyFont="1" applyBorder="1" applyAlignment="1">
      <alignment horizontal="right" vertical="center"/>
    </xf>
    <xf numFmtId="164" fontId="10" fillId="0" borderId="15" xfId="0" applyNumberFormat="1" applyFont="1" applyBorder="1" applyAlignment="1">
      <alignment horizontal="right" vertical="center"/>
    </xf>
    <xf numFmtId="164" fontId="10" fillId="0" borderId="20" xfId="0" applyNumberFormat="1" applyFont="1" applyBorder="1" applyAlignment="1">
      <alignment horizontal="right" vertical="center"/>
    </xf>
    <xf numFmtId="164" fontId="10" fillId="0" borderId="16" xfId="0" applyNumberFormat="1" applyFont="1" applyBorder="1" applyAlignment="1">
      <alignment horizontal="right" vertical="center"/>
    </xf>
    <xf numFmtId="164" fontId="10" fillId="0" borderId="17" xfId="0" applyNumberFormat="1" applyFont="1" applyBorder="1" applyAlignment="1">
      <alignment horizontal="right" vertical="center"/>
    </xf>
    <xf numFmtId="0" fontId="21" fillId="0" borderId="45" xfId="0" applyFont="1" applyBorder="1" applyAlignment="1">
      <alignment vertical="center"/>
    </xf>
    <xf numFmtId="164" fontId="21" fillId="0" borderId="35" xfId="0" applyNumberFormat="1" applyFont="1" applyBorder="1" applyAlignment="1">
      <alignment horizontal="right" vertical="center"/>
    </xf>
    <xf numFmtId="164" fontId="21" fillId="0" borderId="8" xfId="0" applyNumberFormat="1" applyFont="1" applyBorder="1" applyAlignment="1">
      <alignment horizontal="right" vertical="center"/>
    </xf>
    <xf numFmtId="164" fontId="21" fillId="0" borderId="46" xfId="0" applyNumberFormat="1" applyFont="1" applyBorder="1" applyAlignment="1">
      <alignment horizontal="right" vertical="center"/>
    </xf>
    <xf numFmtId="164" fontId="21" fillId="0" borderId="25" xfId="0" applyNumberFormat="1" applyFont="1" applyBorder="1" applyAlignment="1">
      <alignment horizontal="right" vertical="center"/>
    </xf>
    <xf numFmtId="164" fontId="21" fillId="0" borderId="47" xfId="0" applyNumberFormat="1" applyFont="1" applyBorder="1" applyAlignment="1">
      <alignment horizontal="right" vertical="center"/>
    </xf>
    <xf numFmtId="164" fontId="21" fillId="0" borderId="45" xfId="0" applyNumberFormat="1" applyFont="1" applyBorder="1" applyAlignment="1">
      <alignment horizontal="right" vertical="center"/>
    </xf>
    <xf numFmtId="164" fontId="21" fillId="0" borderId="36" xfId="0" applyNumberFormat="1" applyFont="1" applyBorder="1" applyAlignment="1">
      <alignment horizontal="right" vertical="center"/>
    </xf>
    <xf numFmtId="0" fontId="14" fillId="0" borderId="16" xfId="0" applyFont="1" applyBorder="1" applyAlignment="1">
      <alignment vertical="center"/>
    </xf>
    <xf numFmtId="164" fontId="14" fillId="0" borderId="18" xfId="0" applyNumberFormat="1" applyFont="1" applyBorder="1" applyAlignment="1">
      <alignment horizontal="right" vertical="center"/>
    </xf>
    <xf numFmtId="164" fontId="14" fillId="0" borderId="19" xfId="0" applyNumberFormat="1" applyFont="1" applyBorder="1" applyAlignment="1">
      <alignment horizontal="right" vertical="center"/>
    </xf>
    <xf numFmtId="164" fontId="14" fillId="0" borderId="32" xfId="0" applyNumberFormat="1" applyFont="1" applyBorder="1" applyAlignment="1">
      <alignment horizontal="right" vertical="center"/>
    </xf>
    <xf numFmtId="164" fontId="14" fillId="0" borderId="15" xfId="0" applyNumberFormat="1" applyFont="1" applyBorder="1" applyAlignment="1">
      <alignment horizontal="right" vertical="center"/>
    </xf>
    <xf numFmtId="164" fontId="14" fillId="0" borderId="20" xfId="0" applyNumberFormat="1" applyFont="1" applyBorder="1" applyAlignment="1">
      <alignment horizontal="right" vertical="center"/>
    </xf>
    <xf numFmtId="164" fontId="14" fillId="0" borderId="16" xfId="0" applyNumberFormat="1" applyFont="1" applyBorder="1" applyAlignment="1">
      <alignment horizontal="right" vertical="center"/>
    </xf>
    <xf numFmtId="164" fontId="14" fillId="0" borderId="17" xfId="0" applyNumberFormat="1" applyFont="1" applyBorder="1" applyAlignment="1">
      <alignment horizontal="right" vertical="center"/>
    </xf>
    <xf numFmtId="0" fontId="14" fillId="0" borderId="0" xfId="0" applyFont="1"/>
    <xf numFmtId="0" fontId="17" fillId="0" borderId="0" xfId="0" applyFont="1"/>
    <xf numFmtId="0" fontId="21" fillId="0" borderId="15" xfId="0" applyFont="1" applyBorder="1" applyAlignment="1">
      <alignment horizontal="center" vertical="center"/>
    </xf>
    <xf numFmtId="0" fontId="21" fillId="0" borderId="17" xfId="0" applyFont="1" applyBorder="1" applyAlignment="1">
      <alignment horizontal="center" vertical="center"/>
    </xf>
    <xf numFmtId="0" fontId="22" fillId="0" borderId="4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 xfId="0" applyNumberFormat="1" applyFont="1" applyBorder="1" applyAlignment="1">
      <alignment horizontal="right" vertical="center" wrapText="1" indent="2"/>
    </xf>
    <xf numFmtId="164" fontId="0" fillId="0" borderId="0" xfId="0" applyNumberFormat="1" applyFont="1" applyAlignment="1">
      <alignment horizontal="right" vertical="center" wrapText="1" indent="2"/>
    </xf>
    <xf numFmtId="0" fontId="1" fillId="0" borderId="0" xfId="0" applyFont="1" applyAlignment="1">
      <alignment horizontal="center" vertical="center" wrapText="1"/>
    </xf>
    <xf numFmtId="164" fontId="11" fillId="0" borderId="0" xfId="0" applyNumberFormat="1" applyFont="1" applyAlignment="1">
      <alignment wrapText="1"/>
    </xf>
    <xf numFmtId="0" fontId="11" fillId="0" borderId="0" xfId="0" applyNumberFormat="1" applyFont="1" applyAlignment="1">
      <alignment wrapText="1"/>
    </xf>
    <xf numFmtId="2" fontId="11" fillId="0" borderId="0" xfId="0" applyNumberFormat="1" applyFont="1" applyAlignment="1">
      <alignment wrapText="1"/>
    </xf>
    <xf numFmtId="0" fontId="10" fillId="0" borderId="9" xfId="0" applyNumberFormat="1" applyFont="1" applyBorder="1" applyAlignment="1">
      <alignment wrapText="1"/>
    </xf>
    <xf numFmtId="0" fontId="21" fillId="0" borderId="1" xfId="0" applyNumberFormat="1" applyFont="1" applyBorder="1" applyAlignment="1">
      <alignment vertical="center" wrapText="1"/>
    </xf>
    <xf numFmtId="0" fontId="21" fillId="0" borderId="1" xfId="0" applyNumberFormat="1" applyFont="1" applyBorder="1" applyAlignment="1">
      <alignment wrapText="1"/>
    </xf>
    <xf numFmtId="164" fontId="21" fillId="0" borderId="1" xfId="0" applyNumberFormat="1" applyFont="1" applyBorder="1" applyAlignment="1">
      <alignment wrapText="1"/>
    </xf>
    <xf numFmtId="164" fontId="11" fillId="0" borderId="9" xfId="0" applyNumberFormat="1" applyFont="1" applyBorder="1" applyAlignment="1">
      <alignment wrapText="1"/>
    </xf>
    <xf numFmtId="0" fontId="11" fillId="0" borderId="9" xfId="0" applyNumberFormat="1" applyFont="1" applyBorder="1" applyAlignment="1">
      <alignment wrapText="1"/>
    </xf>
    <xf numFmtId="164" fontId="11" fillId="0" borderId="0" xfId="0" applyNumberFormat="1" applyFont="1" applyBorder="1" applyAlignment="1">
      <alignment wrapText="1"/>
    </xf>
    <xf numFmtId="164" fontId="11" fillId="0" borderId="10" xfId="0" applyNumberFormat="1" applyFont="1" applyBorder="1" applyAlignment="1">
      <alignment wrapText="1"/>
    </xf>
    <xf numFmtId="0" fontId="11" fillId="0" borderId="10" xfId="0" applyNumberFormat="1" applyFont="1" applyBorder="1" applyAlignment="1">
      <alignment wrapText="1"/>
    </xf>
    <xf numFmtId="2" fontId="11" fillId="0" borderId="1" xfId="0" applyNumberFormat="1" applyFont="1" applyBorder="1" applyAlignment="1">
      <alignment wrapText="1"/>
    </xf>
    <xf numFmtId="0" fontId="10" fillId="0" borderId="0" xfId="0" applyFont="1" applyAlignment="1">
      <alignment horizontal="center" wrapText="1"/>
    </xf>
    <xf numFmtId="0" fontId="21" fillId="0" borderId="0" xfId="0" applyNumberFormat="1" applyFont="1" applyAlignment="1">
      <alignment horizontal="left" vertical="center" wrapText="1"/>
    </xf>
    <xf numFmtId="0" fontId="21" fillId="0" borderId="10" xfId="0" applyNumberFormat="1" applyFont="1" applyBorder="1" applyAlignment="1">
      <alignment horizontal="left" vertical="center" wrapText="1"/>
    </xf>
    <xf numFmtId="0" fontId="11" fillId="0" borderId="0" xfId="0" applyFont="1" applyAlignment="1">
      <alignment vertical="center" wrapText="1"/>
    </xf>
    <xf numFmtId="0" fontId="11" fillId="0" borderId="25" xfId="0" applyFont="1" applyBorder="1"/>
    <xf numFmtId="165" fontId="11" fillId="0" borderId="25" xfId="0" applyNumberFormat="1" applyFont="1" applyBorder="1"/>
    <xf numFmtId="165" fontId="11" fillId="0" borderId="45" xfId="0" applyNumberFormat="1" applyFont="1" applyBorder="1"/>
    <xf numFmtId="165" fontId="11" fillId="0" borderId="8" xfId="0" applyNumberFormat="1" applyFont="1" applyBorder="1"/>
    <xf numFmtId="165" fontId="11" fillId="0" borderId="36" xfId="0" applyNumberFormat="1" applyFont="1" applyBorder="1"/>
    <xf numFmtId="165" fontId="11" fillId="0" borderId="0" xfId="0" applyNumberFormat="1" applyFont="1" applyBorder="1"/>
    <xf numFmtId="165" fontId="11" fillId="0" borderId="46" xfId="0" applyNumberFormat="1" applyFont="1" applyBorder="1"/>
    <xf numFmtId="10" fontId="11" fillId="0" borderId="36" xfId="0" applyNumberFormat="1" applyFont="1" applyBorder="1"/>
    <xf numFmtId="0" fontId="16" fillId="0" borderId="15" xfId="0" applyFont="1" applyBorder="1"/>
    <xf numFmtId="165" fontId="16" fillId="0" borderId="15" xfId="0" applyNumberFormat="1" applyFont="1" applyBorder="1"/>
    <xf numFmtId="165" fontId="16" fillId="0" borderId="16" xfId="0" applyNumberFormat="1" applyFont="1" applyBorder="1"/>
    <xf numFmtId="165" fontId="16" fillId="0" borderId="19" xfId="0" applyNumberFormat="1" applyFont="1" applyBorder="1"/>
    <xf numFmtId="165" fontId="16" fillId="0" borderId="17" xfId="0" applyNumberFormat="1" applyFont="1" applyBorder="1"/>
    <xf numFmtId="165" fontId="16" fillId="0" borderId="1" xfId="0" applyNumberFormat="1" applyFont="1" applyBorder="1"/>
    <xf numFmtId="165" fontId="16" fillId="0" borderId="32" xfId="0" applyNumberFormat="1" applyFont="1" applyBorder="1"/>
    <xf numFmtId="0" fontId="21" fillId="0" borderId="15" xfId="0" applyFont="1" applyBorder="1"/>
    <xf numFmtId="0" fontId="21" fillId="0" borderId="16"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49" xfId="0" applyFont="1" applyBorder="1" applyAlignment="1">
      <alignment horizontal="center" vertical="center" wrapText="1"/>
    </xf>
    <xf numFmtId="0" fontId="21" fillId="0" borderId="5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32" xfId="0" applyFont="1" applyBorder="1" applyAlignment="1">
      <alignment horizontal="center" vertical="center" wrapText="1"/>
    </xf>
    <xf numFmtId="165" fontId="23" fillId="0" borderId="25" xfId="0" applyNumberFormat="1" applyFont="1" applyBorder="1"/>
    <xf numFmtId="165" fontId="14" fillId="0" borderId="15" xfId="0" applyNumberFormat="1" applyFont="1" applyBorder="1"/>
    <xf numFmtId="0" fontId="0" fillId="0" borderId="0" xfId="0"/>
    <xf numFmtId="0" fontId="1" fillId="0" borderId="0" xfId="0" applyFont="1" applyAlignment="1">
      <alignment horizontal="center" wrapText="1"/>
    </xf>
    <xf numFmtId="0" fontId="10" fillId="0" borderId="10" xfId="0" applyNumberFormat="1" applyFont="1" applyBorder="1" applyAlignment="1">
      <alignment horizontal="left" vertical="center" wrapText="1"/>
    </xf>
    <xf numFmtId="0" fontId="10" fillId="0" borderId="10" xfId="0" applyNumberFormat="1" applyFont="1" applyBorder="1" applyAlignment="1">
      <alignment horizontal="center" vertical="center" wrapText="1"/>
    </xf>
    <xf numFmtId="0" fontId="11" fillId="0" borderId="0" xfId="0" applyFont="1" applyAlignment="1">
      <alignment vertical="center"/>
    </xf>
    <xf numFmtId="0" fontId="10" fillId="0" borderId="9" xfId="0" applyNumberFormat="1" applyFont="1" applyBorder="1" applyAlignment="1">
      <alignment vertical="center" wrapText="1"/>
    </xf>
    <xf numFmtId="0" fontId="21" fillId="0" borderId="15" xfId="0" applyFont="1" applyBorder="1" applyAlignment="1">
      <alignment horizontal="center" vertical="center"/>
    </xf>
    <xf numFmtId="0" fontId="0" fillId="0" borderId="0" xfId="0" applyAlignment="1">
      <alignment vertical="center"/>
    </xf>
    <xf numFmtId="0" fontId="10" fillId="0" borderId="0" xfId="0" applyFont="1" applyAlignment="1">
      <alignment horizontal="center" wrapText="1"/>
    </xf>
    <xf numFmtId="0" fontId="11" fillId="0" borderId="0" xfId="0" applyFont="1"/>
    <xf numFmtId="2" fontId="0" fillId="0" borderId="0" xfId="0" applyNumberFormat="1" applyFont="1" applyAlignment="1">
      <alignment horizontal="right" vertical="center" wrapText="1" indent="3"/>
    </xf>
    <xf numFmtId="164" fontId="23" fillId="0" borderId="0" xfId="0" applyNumberFormat="1" applyFont="1" applyAlignment="1">
      <alignment wrapText="1"/>
    </xf>
    <xf numFmtId="164" fontId="14" fillId="0" borderId="0" xfId="0" applyNumberFormat="1" applyFont="1" applyAlignment="1">
      <alignment wrapText="1"/>
    </xf>
    <xf numFmtId="164" fontId="14" fillId="0" borderId="1" xfId="0" applyNumberFormat="1" applyFont="1" applyBorder="1" applyAlignment="1">
      <alignment wrapText="1"/>
    </xf>
    <xf numFmtId="164" fontId="23" fillId="0" borderId="9" xfId="0" applyNumberFormat="1" applyFont="1" applyBorder="1" applyAlignment="1">
      <alignment wrapText="1"/>
    </xf>
    <xf numFmtId="164" fontId="23" fillId="0" borderId="0" xfId="0" applyNumberFormat="1" applyFont="1" applyBorder="1" applyAlignment="1">
      <alignment wrapText="1"/>
    </xf>
    <xf numFmtId="164" fontId="14" fillId="0" borderId="10" xfId="0" applyNumberFormat="1" applyFont="1" applyBorder="1" applyAlignment="1">
      <alignment wrapText="1"/>
    </xf>
    <xf numFmtId="165" fontId="21" fillId="0" borderId="15" xfId="0" applyNumberFormat="1" applyFont="1" applyBorder="1"/>
    <xf numFmtId="165" fontId="21" fillId="0" borderId="16" xfId="0" applyNumberFormat="1" applyFont="1" applyBorder="1"/>
    <xf numFmtId="165" fontId="21" fillId="0" borderId="19" xfId="0" applyNumberFormat="1" applyFont="1" applyBorder="1"/>
    <xf numFmtId="165" fontId="21" fillId="0" borderId="17" xfId="0" applyNumberFormat="1" applyFont="1" applyBorder="1"/>
    <xf numFmtId="165" fontId="21" fillId="0" borderId="1" xfId="0" applyNumberFormat="1" applyFont="1" applyBorder="1"/>
    <xf numFmtId="165" fontId="21" fillId="0" borderId="32" xfId="0" applyNumberFormat="1" applyFont="1" applyBorder="1"/>
    <xf numFmtId="10" fontId="21" fillId="0" borderId="17" xfId="0" applyNumberFormat="1" applyFont="1" applyBorder="1"/>
    <xf numFmtId="0" fontId="24" fillId="0" borderId="61" xfId="0" applyFont="1" applyBorder="1" applyAlignment="1">
      <alignment vertical="center"/>
    </xf>
    <xf numFmtId="164" fontId="24" fillId="0" borderId="61" xfId="0" applyNumberFormat="1" applyFont="1" applyBorder="1" applyAlignment="1">
      <alignment horizontal="right" vertical="center"/>
    </xf>
    <xf numFmtId="164" fontId="24" fillId="0" borderId="62" xfId="0" applyNumberFormat="1" applyFont="1" applyBorder="1" applyAlignment="1">
      <alignment horizontal="right" vertical="center"/>
    </xf>
    <xf numFmtId="164" fontId="24" fillId="0" borderId="60" xfId="0" applyNumberFormat="1" applyFont="1" applyBorder="1" applyAlignment="1">
      <alignment horizontal="right" vertical="center"/>
    </xf>
    <xf numFmtId="164" fontId="24" fillId="0" borderId="59" xfId="0" applyNumberFormat="1" applyFont="1" applyBorder="1" applyAlignment="1">
      <alignment horizontal="right" vertical="center"/>
    </xf>
    <xf numFmtId="164" fontId="24" fillId="0" borderId="11" xfId="0" applyNumberFormat="1" applyFont="1" applyBorder="1" applyAlignment="1">
      <alignment horizontal="right" vertical="center"/>
    </xf>
    <xf numFmtId="164" fontId="24" fillId="0" borderId="63" xfId="0" applyNumberFormat="1" applyFont="1" applyBorder="1" applyAlignment="1">
      <alignment horizontal="right" vertical="center"/>
    </xf>
    <xf numFmtId="0" fontId="21" fillId="0" borderId="0" xfId="0" applyFont="1"/>
    <xf numFmtId="0" fontId="11" fillId="0" borderId="42" xfId="0" applyFont="1" applyBorder="1"/>
    <xf numFmtId="165" fontId="11" fillId="0" borderId="42" xfId="0" applyNumberFormat="1" applyFont="1" applyBorder="1"/>
    <xf numFmtId="165" fontId="11" fillId="0" borderId="39" xfId="0" applyNumberFormat="1" applyFont="1" applyBorder="1"/>
    <xf numFmtId="165" fontId="11" fillId="0" borderId="4" xfId="0" applyNumberFormat="1" applyFont="1" applyBorder="1"/>
    <xf numFmtId="165" fontId="11" fillId="0" borderId="44" xfId="0" applyNumberFormat="1" applyFont="1" applyBorder="1"/>
    <xf numFmtId="165" fontId="11" fillId="0" borderId="13" xfId="0" applyNumberFormat="1" applyFont="1" applyBorder="1"/>
    <xf numFmtId="165" fontId="11" fillId="0" borderId="41" xfId="0" applyNumberFormat="1" applyFont="1" applyBorder="1"/>
    <xf numFmtId="165" fontId="23" fillId="0" borderId="42" xfId="0" applyNumberFormat="1" applyFont="1" applyBorder="1"/>
    <xf numFmtId="10" fontId="11" fillId="0" borderId="44" xfId="0" applyNumberFormat="1" applyFont="1" applyBorder="1"/>
    <xf numFmtId="0" fontId="21" fillId="0" borderId="15" xfId="0" applyFont="1" applyBorder="1" applyAlignment="1">
      <alignment vertical="center"/>
    </xf>
    <xf numFmtId="0" fontId="21" fillId="0" borderId="9" xfId="0" applyFont="1" applyBorder="1" applyAlignment="1">
      <alignment horizontal="center" vertical="center"/>
    </xf>
    <xf numFmtId="2" fontId="11" fillId="0" borderId="9" xfId="0" applyNumberFormat="1" applyFont="1" applyBorder="1" applyAlignment="1">
      <alignment wrapText="1"/>
    </xf>
    <xf numFmtId="2" fontId="11" fillId="0" borderId="0" xfId="0" applyNumberFormat="1" applyFont="1" applyBorder="1" applyAlignment="1">
      <alignment wrapText="1"/>
    </xf>
    <xf numFmtId="2" fontId="11" fillId="0" borderId="10" xfId="0" applyNumberFormat="1" applyFont="1" applyBorder="1" applyAlignment="1">
      <alignment wrapText="1"/>
    </xf>
    <xf numFmtId="0" fontId="1" fillId="0" borderId="0" xfId="0" applyNumberFormat="1" applyFont="1" applyAlignment="1">
      <alignment horizontal="left" wrapText="1"/>
    </xf>
    <xf numFmtId="164" fontId="0" fillId="0" borderId="0" xfId="0" applyNumberFormat="1" applyFont="1" applyAlignment="1">
      <alignment horizontal="right" vertical="center" wrapText="1" indent="1"/>
    </xf>
    <xf numFmtId="2" fontId="0" fillId="0" borderId="0" xfId="0" applyNumberFormat="1" applyFont="1" applyAlignment="1">
      <alignment horizontal="right" vertical="center" wrapText="1" indent="2"/>
    </xf>
    <xf numFmtId="2" fontId="3" fillId="0" borderId="1" xfId="0" applyNumberFormat="1" applyFont="1" applyBorder="1" applyAlignment="1">
      <alignment horizontal="right" vertical="center" wrapText="1" indent="2"/>
    </xf>
    <xf numFmtId="2" fontId="0" fillId="0" borderId="1" xfId="0" applyNumberFormat="1" applyFont="1" applyBorder="1" applyAlignment="1">
      <alignment horizontal="right" vertical="center" wrapText="1" indent="2"/>
    </xf>
    <xf numFmtId="0" fontId="1" fillId="0" borderId="13" xfId="0" applyFont="1" applyBorder="1" applyAlignment="1">
      <alignment horizontal="center" wrapText="1"/>
    </xf>
    <xf numFmtId="0" fontId="0" fillId="0" borderId="13" xfId="0" applyBorder="1"/>
    <xf numFmtId="0" fontId="1" fillId="0" borderId="0" xfId="0" applyNumberFormat="1" applyFont="1" applyBorder="1" applyAlignment="1">
      <alignment horizontal="left" vertical="center" wrapText="1"/>
    </xf>
    <xf numFmtId="0" fontId="1" fillId="0" borderId="13" xfId="0" applyNumberFormat="1" applyFont="1" applyBorder="1" applyAlignment="1">
      <alignment horizontal="left" wrapText="1"/>
    </xf>
    <xf numFmtId="0" fontId="1" fillId="0" borderId="6" xfId="0" applyNumberFormat="1" applyFont="1" applyBorder="1" applyAlignment="1">
      <alignment horizontal="left" vertical="center" wrapText="1"/>
    </xf>
    <xf numFmtId="0" fontId="0" fillId="0" borderId="6" xfId="0" applyNumberFormat="1" applyFont="1" applyBorder="1" applyAlignment="1">
      <alignment wrapText="1"/>
    </xf>
    <xf numFmtId="0" fontId="1" fillId="0" borderId="13" xfId="0" applyNumberFormat="1" applyFont="1" applyBorder="1" applyAlignment="1">
      <alignment horizontal="right" wrapText="1" indent="1"/>
    </xf>
    <xf numFmtId="164" fontId="0" fillId="0" borderId="0" xfId="0" applyNumberFormat="1" applyFont="1" applyBorder="1" applyAlignment="1">
      <alignment horizontal="right" wrapText="1" indent="1"/>
    </xf>
    <xf numFmtId="0" fontId="0" fillId="0" borderId="0" xfId="0" applyNumberFormat="1" applyFont="1" applyBorder="1" applyAlignment="1">
      <alignment horizontal="right" wrapText="1" indent="1"/>
    </xf>
    <xf numFmtId="2" fontId="0" fillId="0" borderId="0" xfId="0" applyNumberFormat="1" applyFont="1" applyBorder="1" applyAlignment="1">
      <alignment horizontal="right" wrapText="1" indent="2"/>
    </xf>
    <xf numFmtId="2" fontId="0" fillId="0" borderId="6" xfId="0" applyNumberFormat="1" applyFont="1" applyBorder="1" applyAlignment="1">
      <alignment horizontal="right" wrapText="1" indent="2"/>
    </xf>
    <xf numFmtId="0" fontId="4" fillId="0" borderId="0" xfId="0" applyFont="1"/>
    <xf numFmtId="0" fontId="4" fillId="0" borderId="6" xfId="0" applyNumberFormat="1" applyFont="1" applyBorder="1" applyAlignment="1">
      <alignment horizontal="left" vertical="center" wrapText="1"/>
    </xf>
    <xf numFmtId="164" fontId="4" fillId="0" borderId="6" xfId="0" applyNumberFormat="1" applyFont="1" applyBorder="1" applyAlignment="1">
      <alignment horizontal="right" wrapText="1" indent="1"/>
    </xf>
    <xf numFmtId="0" fontId="11" fillId="0" borderId="0" xfId="0" applyFont="1" applyAlignment="1">
      <alignment horizontal="left"/>
    </xf>
    <xf numFmtId="0" fontId="10" fillId="0" borderId="0" xfId="0" applyNumberFormat="1" applyFont="1" applyBorder="1" applyAlignment="1">
      <alignment vertical="center" wrapText="1"/>
    </xf>
    <xf numFmtId="0" fontId="14" fillId="0" borderId="0" xfId="0" applyFont="1" applyAlignment="1">
      <alignment vertical="center"/>
    </xf>
    <xf numFmtId="0" fontId="14" fillId="0" borderId="10" xfId="0" applyNumberFormat="1" applyFont="1" applyBorder="1" applyAlignment="1">
      <alignment horizontal="left" vertical="center" wrapText="1"/>
    </xf>
    <xf numFmtId="0" fontId="14" fillId="0" borderId="10" xfId="0" applyNumberFormat="1" applyFont="1" applyBorder="1" applyAlignment="1">
      <alignment horizontal="center" vertical="center" wrapText="1"/>
    </xf>
    <xf numFmtId="164" fontId="14" fillId="0" borderId="10" xfId="0" applyNumberFormat="1" applyFont="1" applyBorder="1" applyAlignment="1">
      <alignment vertical="center" wrapText="1"/>
    </xf>
    <xf numFmtId="0" fontId="11" fillId="0" borderId="0" xfId="0" applyFont="1" applyAlignment="1">
      <alignment horizontal="left" vertical="center"/>
    </xf>
    <xf numFmtId="0" fontId="10" fillId="0" borderId="10" xfId="0" applyFont="1" applyBorder="1" applyAlignment="1">
      <alignment horizontal="left" wrapText="1"/>
    </xf>
    <xf numFmtId="0" fontId="11" fillId="0" borderId="10" xfId="0" applyFont="1" applyBorder="1" applyAlignment="1">
      <alignment horizontal="left"/>
    </xf>
    <xf numFmtId="0" fontId="11" fillId="0" borderId="10" xfId="0" applyFont="1" applyBorder="1"/>
    <xf numFmtId="0" fontId="10" fillId="0" borderId="10" xfId="0" applyNumberFormat="1" applyFont="1" applyBorder="1" applyAlignment="1">
      <alignment horizontal="left" vertical="center" wrapText="1"/>
    </xf>
    <xf numFmtId="0" fontId="10" fillId="0" borderId="10" xfId="0" applyNumberFormat="1" applyFont="1" applyBorder="1" applyAlignment="1">
      <alignment horizontal="center" vertical="center" wrapText="1"/>
    </xf>
    <xf numFmtId="0" fontId="13" fillId="0" borderId="0" xfId="0" applyFont="1"/>
    <xf numFmtId="0" fontId="10" fillId="0" borderId="9" xfId="0" applyNumberFormat="1" applyFont="1" applyBorder="1" applyAlignment="1">
      <alignment vertical="center" wrapText="1"/>
    </xf>
    <xf numFmtId="0" fontId="0" fillId="0" borderId="0" xfId="0"/>
    <xf numFmtId="0" fontId="0" fillId="0" borderId="0" xfId="0" applyAlignment="1">
      <alignment vertical="center"/>
    </xf>
    <xf numFmtId="0" fontId="10" fillId="0" borderId="0" xfId="0" applyNumberFormat="1" applyFont="1" applyBorder="1" applyAlignment="1">
      <alignment horizontal="left" vertical="center" wrapText="1"/>
    </xf>
    <xf numFmtId="0" fontId="24" fillId="0" borderId="0" xfId="0" applyNumberFormat="1" applyFont="1" applyBorder="1" applyAlignment="1">
      <alignment horizontal="left" vertical="center" wrapText="1"/>
    </xf>
    <xf numFmtId="0" fontId="24" fillId="0" borderId="0" xfId="0" applyNumberFormat="1" applyFont="1" applyBorder="1" applyAlignment="1">
      <alignment horizontal="center" vertical="center" wrapText="1"/>
    </xf>
    <xf numFmtId="0" fontId="24" fillId="0" borderId="9" xfId="0" applyNumberFormat="1" applyFont="1" applyBorder="1" applyAlignment="1">
      <alignment horizontal="left" vertical="center" wrapText="1"/>
    </xf>
    <xf numFmtId="0" fontId="24" fillId="0" borderId="9" xfId="0" applyNumberFormat="1" applyFont="1" applyBorder="1" applyAlignment="1">
      <alignment horizontal="center" vertical="center" wrapText="1"/>
    </xf>
    <xf numFmtId="0" fontId="21" fillId="0" borderId="11" xfId="0" applyNumberFormat="1" applyFont="1" applyBorder="1" applyAlignment="1">
      <alignment vertical="center" wrapText="1"/>
    </xf>
    <xf numFmtId="0" fontId="21" fillId="0" borderId="11" xfId="0" applyNumberFormat="1" applyFont="1" applyBorder="1" applyAlignment="1">
      <alignment wrapText="1"/>
    </xf>
    <xf numFmtId="164" fontId="21" fillId="0" borderId="11" xfId="0" applyNumberFormat="1" applyFont="1" applyBorder="1" applyAlignment="1">
      <alignment wrapText="1"/>
    </xf>
    <xf numFmtId="0" fontId="21" fillId="0" borderId="10" xfId="0" applyNumberFormat="1" applyFont="1" applyBorder="1" applyAlignment="1">
      <alignment vertical="center" wrapText="1"/>
    </xf>
    <xf numFmtId="0" fontId="21" fillId="0" borderId="10" xfId="0" applyNumberFormat="1" applyFont="1" applyBorder="1" applyAlignment="1">
      <alignment horizontal="center" vertical="center" wrapText="1"/>
    </xf>
    <xf numFmtId="164" fontId="21" fillId="0" borderId="10" xfId="0" applyNumberFormat="1" applyFont="1" applyBorder="1" applyAlignment="1">
      <alignment wrapText="1"/>
    </xf>
    <xf numFmtId="0" fontId="21" fillId="0" borderId="9" xfId="0" applyNumberFormat="1" applyFont="1" applyBorder="1" applyAlignment="1">
      <alignment vertical="center" wrapText="1"/>
    </xf>
    <xf numFmtId="0" fontId="21" fillId="0" borderId="10" xfId="0" applyNumberFormat="1" applyFont="1" applyBorder="1" applyAlignment="1">
      <alignment wrapText="1"/>
    </xf>
    <xf numFmtId="0" fontId="21" fillId="0" borderId="0" xfId="0" applyNumberFormat="1" applyFont="1" applyBorder="1" applyAlignment="1">
      <alignment vertical="center" wrapText="1"/>
    </xf>
    <xf numFmtId="0" fontId="21" fillId="0" borderId="0" xfId="0" applyNumberFormat="1" applyFont="1" applyBorder="1" applyAlignment="1">
      <alignment horizontal="left" vertical="center" wrapText="1"/>
    </xf>
    <xf numFmtId="164" fontId="21" fillId="0" borderId="0" xfId="0" applyNumberFormat="1" applyFont="1" applyBorder="1" applyAlignment="1">
      <alignment wrapText="1"/>
    </xf>
    <xf numFmtId="0" fontId="21" fillId="0" borderId="0" xfId="0" applyNumberFormat="1" applyFont="1" applyBorder="1" applyAlignment="1">
      <alignment wrapText="1"/>
    </xf>
    <xf numFmtId="164" fontId="17" fillId="0" borderId="0" xfId="0" applyNumberFormat="1" applyFont="1" applyBorder="1" applyAlignment="1">
      <alignment wrapText="1"/>
    </xf>
    <xf numFmtId="164" fontId="16" fillId="0" borderId="10" xfId="0" applyNumberFormat="1" applyFont="1" applyBorder="1" applyAlignment="1">
      <alignment wrapText="1"/>
    </xf>
    <xf numFmtId="164" fontId="16" fillId="0" borderId="1" xfId="0" applyNumberFormat="1" applyFont="1" applyBorder="1" applyAlignment="1">
      <alignment wrapText="1"/>
    </xf>
    <xf numFmtId="164" fontId="17" fillId="0" borderId="9" xfId="0" applyNumberFormat="1" applyFont="1" applyBorder="1" applyAlignment="1">
      <alignment wrapText="1"/>
    </xf>
    <xf numFmtId="164" fontId="16" fillId="0" borderId="0" xfId="0" applyNumberFormat="1" applyFont="1" applyBorder="1" applyAlignment="1">
      <alignment wrapText="1"/>
    </xf>
    <xf numFmtId="164" fontId="16" fillId="0" borderId="11" xfId="0" applyNumberFormat="1" applyFont="1" applyBorder="1" applyAlignment="1">
      <alignment wrapText="1"/>
    </xf>
    <xf numFmtId="164" fontId="16" fillId="0" borderId="10" xfId="0" applyNumberFormat="1" applyFont="1" applyBorder="1" applyAlignment="1">
      <alignment vertical="center" wrapText="1"/>
    </xf>
    <xf numFmtId="164" fontId="4" fillId="0" borderId="0" xfId="0" applyNumberFormat="1" applyFont="1" applyBorder="1" applyAlignment="1">
      <alignment horizontal="right" wrapText="1" indent="1"/>
    </xf>
    <xf numFmtId="164" fontId="4" fillId="0" borderId="1" xfId="0" applyNumberFormat="1" applyFont="1" applyBorder="1" applyAlignment="1">
      <alignment horizontal="right" vertical="center" wrapText="1" indent="1"/>
    </xf>
    <xf numFmtId="164" fontId="12" fillId="0" borderId="0" xfId="0" applyNumberFormat="1" applyFont="1" applyAlignment="1">
      <alignment horizontal="right" vertical="center" wrapText="1" indent="1"/>
    </xf>
    <xf numFmtId="164" fontId="12" fillId="0" borderId="1" xfId="0" applyNumberFormat="1" applyFont="1" applyBorder="1" applyAlignment="1">
      <alignment horizontal="right" vertical="center" wrapText="1" indent="1"/>
    </xf>
    <xf numFmtId="2" fontId="25" fillId="0" borderId="6" xfId="0" applyNumberFormat="1" applyFont="1" applyBorder="1" applyAlignment="1">
      <alignment horizontal="right" wrapText="1" indent="2"/>
    </xf>
    <xf numFmtId="164" fontId="16" fillId="0" borderId="1" xfId="0" applyNumberFormat="1" applyFont="1" applyBorder="1" applyAlignment="1">
      <alignment vertical="center" wrapText="1"/>
    </xf>
    <xf numFmtId="164" fontId="17" fillId="0" borderId="0" xfId="0" applyNumberFormat="1" applyFont="1" applyAlignment="1">
      <alignment vertical="center" wrapText="1"/>
    </xf>
    <xf numFmtId="2" fontId="11" fillId="0" borderId="0" xfId="0" applyNumberFormat="1" applyFont="1" applyAlignment="1">
      <alignment horizontal="right" vertical="center" wrapText="1" indent="2"/>
    </xf>
    <xf numFmtId="2" fontId="21" fillId="0" borderId="1" xfId="0" applyNumberFormat="1" applyFont="1" applyBorder="1" applyAlignment="1">
      <alignment horizontal="right" vertical="center" wrapText="1" indent="2"/>
    </xf>
    <xf numFmtId="2" fontId="10" fillId="0" borderId="1" xfId="0" applyNumberFormat="1" applyFont="1" applyBorder="1" applyAlignment="1">
      <alignment horizontal="right" vertical="center" wrapText="1" indent="2"/>
    </xf>
    <xf numFmtId="164" fontId="11" fillId="0" borderId="0" xfId="0" applyNumberFormat="1" applyFont="1" applyAlignment="1">
      <alignment horizontal="right" vertical="center" wrapText="1" indent="1"/>
    </xf>
    <xf numFmtId="164" fontId="16" fillId="0" borderId="0" xfId="0" applyNumberFormat="1" applyFont="1" applyAlignment="1">
      <alignment horizontal="right" vertical="center" wrapText="1" indent="1"/>
    </xf>
    <xf numFmtId="0" fontId="11" fillId="0" borderId="0" xfId="0" applyNumberFormat="1" applyFont="1" applyAlignment="1">
      <alignment horizontal="right" vertical="center" wrapText="1" indent="1"/>
    </xf>
    <xf numFmtId="164" fontId="21" fillId="0" borderId="1" xfId="0" applyNumberFormat="1" applyFont="1" applyBorder="1" applyAlignment="1">
      <alignment horizontal="right" vertical="center" wrapText="1" indent="1"/>
    </xf>
    <xf numFmtId="164" fontId="16" fillId="0" borderId="1" xfId="0" applyNumberFormat="1" applyFont="1" applyBorder="1" applyAlignment="1">
      <alignment horizontal="right" vertical="center" wrapText="1" indent="1"/>
    </xf>
    <xf numFmtId="164" fontId="17" fillId="0" borderId="0" xfId="0" applyNumberFormat="1" applyFont="1" applyAlignment="1">
      <alignment horizontal="right" vertical="center" wrapText="1" indent="1"/>
    </xf>
    <xf numFmtId="164" fontId="10" fillId="0" borderId="1" xfId="0" applyNumberFormat="1" applyFont="1" applyBorder="1" applyAlignment="1">
      <alignment horizontal="right" vertical="center" wrapText="1" indent="1"/>
    </xf>
    <xf numFmtId="0" fontId="10" fillId="0" borderId="1" xfId="0" applyNumberFormat="1" applyFont="1" applyBorder="1" applyAlignment="1">
      <alignment horizontal="right" vertical="center" wrapText="1" indent="1"/>
    </xf>
    <xf numFmtId="2" fontId="16" fillId="0" borderId="1" xfId="0" applyNumberFormat="1" applyFont="1" applyBorder="1" applyAlignment="1">
      <alignment wrapText="1"/>
    </xf>
    <xf numFmtId="10" fontId="10" fillId="0" borderId="17" xfId="0" applyNumberFormat="1" applyFont="1" applyBorder="1"/>
    <xf numFmtId="2" fontId="4" fillId="0" borderId="1" xfId="0" applyNumberFormat="1" applyFont="1" applyBorder="1" applyAlignment="1">
      <alignment horizontal="right" vertical="center" wrapText="1" indent="3"/>
    </xf>
    <xf numFmtId="164" fontId="4" fillId="0" borderId="1" xfId="0" applyNumberFormat="1" applyFont="1" applyBorder="1" applyAlignment="1">
      <alignment horizontal="right" vertical="center" wrapText="1" indent="2"/>
    </xf>
    <xf numFmtId="0" fontId="16" fillId="0" borderId="1" xfId="0" applyNumberFormat="1" applyFont="1" applyBorder="1" applyAlignment="1">
      <alignment horizontal="right" vertical="center" wrapText="1"/>
    </xf>
    <xf numFmtId="164" fontId="17" fillId="0" borderId="13" xfId="0" applyNumberFormat="1" applyFont="1" applyBorder="1" applyAlignment="1">
      <alignment vertical="center" wrapText="1"/>
    </xf>
    <xf numFmtId="0" fontId="0" fillId="0" borderId="0" xfId="0"/>
    <xf numFmtId="0" fontId="3" fillId="0" borderId="0" xfId="0" applyFont="1" applyAlignment="1"/>
    <xf numFmtId="0" fontId="30" fillId="0" borderId="0" xfId="0" applyFont="1" applyAlignment="1">
      <alignment horizontal="left" vertical="center"/>
    </xf>
    <xf numFmtId="0" fontId="27" fillId="0" borderId="0" xfId="0" applyFont="1" applyAlignment="1">
      <alignment vertical="center"/>
    </xf>
    <xf numFmtId="0" fontId="33" fillId="0" borderId="0" xfId="0" applyFont="1" applyAlignment="1">
      <alignment vertical="center"/>
    </xf>
    <xf numFmtId="0" fontId="28" fillId="0" borderId="0" xfId="0" applyFont="1" applyAlignment="1">
      <alignment vertical="center"/>
    </xf>
    <xf numFmtId="0" fontId="21" fillId="0" borderId="0" xfId="0" applyFont="1" applyAlignment="1">
      <alignment vertical="center"/>
    </xf>
    <xf numFmtId="0" fontId="30" fillId="4" borderId="0" xfId="0" applyFont="1" applyFill="1" applyAlignment="1">
      <alignment horizontal="justify" vertical="center"/>
    </xf>
    <xf numFmtId="0" fontId="34" fillId="4" borderId="0" xfId="0" applyFont="1" applyFill="1" applyAlignment="1">
      <alignment horizontal="justify" vertical="center"/>
    </xf>
    <xf numFmtId="0" fontId="29" fillId="4" borderId="0" xfId="0" applyFont="1" applyFill="1" applyAlignment="1">
      <alignment horizontal="justify" vertical="center"/>
    </xf>
    <xf numFmtId="0" fontId="0" fillId="4" borderId="0" xfId="0" applyFill="1"/>
    <xf numFmtId="0" fontId="0" fillId="0" borderId="0" xfId="0"/>
    <xf numFmtId="0" fontId="0" fillId="0" borderId="0" xfId="0" applyAlignment="1">
      <alignment vertical="center"/>
    </xf>
    <xf numFmtId="0" fontId="11" fillId="0" borderId="0" xfId="0" applyFont="1"/>
    <xf numFmtId="0" fontId="0" fillId="4" borderId="0" xfId="0" applyFill="1" applyBorder="1"/>
    <xf numFmtId="0" fontId="36" fillId="4" borderId="0" xfId="0" applyFont="1" applyFill="1" applyBorder="1" applyAlignment="1">
      <alignment horizontal="left"/>
    </xf>
    <xf numFmtId="0" fontId="0" fillId="4" borderId="65" xfId="0" applyFill="1" applyBorder="1"/>
    <xf numFmtId="0" fontId="0" fillId="4" borderId="9" xfId="0" applyFill="1" applyBorder="1"/>
    <xf numFmtId="0" fontId="0" fillId="4" borderId="24" xfId="0" applyFill="1" applyBorder="1"/>
    <xf numFmtId="0" fontId="0" fillId="0" borderId="51" xfId="0" applyBorder="1"/>
    <xf numFmtId="0" fontId="36" fillId="4" borderId="0" xfId="0" applyFont="1" applyFill="1" applyBorder="1" applyAlignment="1">
      <alignment horizontal="center"/>
    </xf>
    <xf numFmtId="0" fontId="36" fillId="4" borderId="64" xfId="0" applyFont="1" applyFill="1" applyBorder="1" applyAlignment="1">
      <alignment horizontal="center"/>
    </xf>
    <xf numFmtId="0" fontId="0" fillId="4" borderId="23" xfId="0" applyFill="1" applyBorder="1"/>
    <xf numFmtId="0" fontId="0" fillId="4" borderId="12" xfId="0" applyFill="1" applyBorder="1"/>
    <xf numFmtId="0" fontId="0" fillId="4" borderId="46" xfId="0" applyFill="1" applyBorder="1"/>
    <xf numFmtId="0" fontId="36" fillId="4" borderId="46" xfId="0" applyFont="1" applyFill="1" applyBorder="1" applyAlignment="1">
      <alignment horizontal="center"/>
    </xf>
    <xf numFmtId="0" fontId="0" fillId="4" borderId="41" xfId="0" applyFill="1" applyBorder="1"/>
    <xf numFmtId="0" fontId="0" fillId="4" borderId="13" xfId="0" applyFill="1" applyBorder="1"/>
    <xf numFmtId="0" fontId="0" fillId="4" borderId="10" xfId="0" applyFill="1" applyBorder="1"/>
    <xf numFmtId="0" fontId="0" fillId="0" borderId="52" xfId="0" applyBorder="1"/>
    <xf numFmtId="0" fontId="0" fillId="4" borderId="14" xfId="0" applyFill="1" applyBorder="1"/>
    <xf numFmtId="0" fontId="0" fillId="4" borderId="45" xfId="0" applyFill="1" applyBorder="1"/>
    <xf numFmtId="0" fontId="0" fillId="4" borderId="66" xfId="0" applyFill="1" applyBorder="1"/>
    <xf numFmtId="0" fontId="0" fillId="4" borderId="36" xfId="0" applyFill="1" applyBorder="1"/>
    <xf numFmtId="0" fontId="0" fillId="4" borderId="67" xfId="0" applyFill="1" applyBorder="1"/>
    <xf numFmtId="0" fontId="0" fillId="4" borderId="68" xfId="0" applyFill="1" applyBorder="1"/>
    <xf numFmtId="0" fontId="0" fillId="4" borderId="52" xfId="0" applyFill="1" applyBorder="1"/>
    <xf numFmtId="0" fontId="0" fillId="4" borderId="51" xfId="0" applyFill="1" applyBorder="1"/>
    <xf numFmtId="0" fontId="0" fillId="4" borderId="45" xfId="0" applyFill="1" applyBorder="1" applyAlignment="1">
      <alignment vertical="center"/>
    </xf>
    <xf numFmtId="0" fontId="0" fillId="4" borderId="36" xfId="0" applyFill="1" applyBorder="1" applyAlignment="1">
      <alignment vertical="center"/>
    </xf>
    <xf numFmtId="0" fontId="0" fillId="0" borderId="46" xfId="0" applyBorder="1"/>
    <xf numFmtId="2" fontId="11" fillId="0" borderId="0" xfId="0" applyNumberFormat="1" applyFont="1" applyBorder="1" applyAlignment="1">
      <alignment horizontal="right" vertical="center" wrapText="1" indent="1"/>
    </xf>
    <xf numFmtId="2" fontId="11" fillId="0" borderId="1" xfId="0" applyNumberFormat="1" applyFont="1" applyBorder="1" applyAlignment="1">
      <alignment horizontal="right" vertical="center" wrapText="1" indent="1"/>
    </xf>
    <xf numFmtId="2" fontId="10" fillId="0" borderId="1" xfId="0" applyNumberFormat="1" applyFont="1" applyBorder="1" applyAlignment="1">
      <alignment horizontal="right" vertical="center" wrapText="1" indent="1"/>
    </xf>
    <xf numFmtId="2" fontId="10" fillId="0" borderId="0" xfId="0" applyNumberFormat="1" applyFont="1" applyAlignment="1">
      <alignment horizontal="right" vertical="center" wrapText="1" indent="1"/>
    </xf>
    <xf numFmtId="2" fontId="21" fillId="0" borderId="1" xfId="0" applyNumberFormat="1" applyFont="1" applyBorder="1" applyAlignment="1">
      <alignment horizontal="right" vertical="center" wrapText="1" indent="1"/>
    </xf>
    <xf numFmtId="2" fontId="10" fillId="0" borderId="13" xfId="0" applyNumberFormat="1" applyFont="1" applyBorder="1" applyAlignment="1">
      <alignment horizontal="right" vertical="center" wrapText="1" indent="1"/>
    </xf>
    <xf numFmtId="2" fontId="14" fillId="0" borderId="1" xfId="0" applyNumberFormat="1" applyFont="1" applyBorder="1" applyAlignment="1">
      <alignment horizontal="right" vertical="center" wrapText="1" indent="1"/>
    </xf>
    <xf numFmtId="0" fontId="10" fillId="0" borderId="1" xfId="0" applyNumberFormat="1" applyFont="1" applyBorder="1" applyAlignment="1">
      <alignment horizontal="right" vertical="center" wrapText="1" indent="2"/>
    </xf>
    <xf numFmtId="0" fontId="38" fillId="2" borderId="0" xfId="0" applyFont="1" applyFill="1" applyAlignment="1">
      <alignment horizontal="left" vertical="center"/>
    </xf>
    <xf numFmtId="0" fontId="14" fillId="0" borderId="1" xfId="0" applyNumberFormat="1" applyFont="1" applyBorder="1" applyAlignment="1">
      <alignment vertical="center" wrapText="1"/>
    </xf>
    <xf numFmtId="164" fontId="21" fillId="0" borderId="1" xfId="0" applyNumberFormat="1" applyFont="1" applyBorder="1" applyAlignment="1">
      <alignment horizontal="right" vertical="center" wrapText="1"/>
    </xf>
    <xf numFmtId="0" fontId="21" fillId="0" borderId="1" xfId="0" applyNumberFormat="1" applyFont="1" applyBorder="1" applyAlignment="1">
      <alignment horizontal="right" vertical="center" wrapText="1"/>
    </xf>
    <xf numFmtId="164" fontId="14" fillId="0" borderId="10" xfId="0" applyNumberFormat="1" applyFont="1" applyBorder="1" applyAlignment="1">
      <alignment horizontal="right" vertical="center" wrapText="1"/>
    </xf>
    <xf numFmtId="164" fontId="21" fillId="0" borderId="0" xfId="0" applyNumberFormat="1" applyFont="1" applyAlignment="1">
      <alignment wrapText="1"/>
    </xf>
    <xf numFmtId="2" fontId="21" fillId="0" borderId="0" xfId="0" applyNumberFormat="1" applyFont="1" applyAlignment="1">
      <alignment wrapText="1"/>
    </xf>
    <xf numFmtId="2" fontId="21" fillId="0" borderId="10" xfId="0" applyNumberFormat="1" applyFont="1" applyBorder="1" applyAlignment="1">
      <alignment wrapText="1"/>
    </xf>
    <xf numFmtId="2" fontId="21" fillId="0" borderId="1" xfId="0" applyNumberFormat="1" applyFont="1" applyBorder="1" applyAlignment="1">
      <alignment wrapText="1"/>
    </xf>
    <xf numFmtId="0" fontId="0" fillId="0" borderId="0" xfId="0" applyAlignment="1">
      <alignment vertical="center"/>
    </xf>
    <xf numFmtId="0" fontId="1" fillId="0" borderId="2" xfId="0" applyNumberFormat="1" applyFont="1" applyBorder="1" applyAlignment="1">
      <alignment vertical="center" wrapText="1"/>
    </xf>
    <xf numFmtId="164" fontId="0" fillId="0" borderId="2" xfId="0" applyNumberFormat="1" applyFont="1" applyBorder="1" applyAlignment="1">
      <alignment vertical="center" wrapText="1"/>
    </xf>
    <xf numFmtId="0" fontId="12" fillId="0" borderId="2" xfId="0" applyNumberFormat="1" applyFont="1" applyBorder="1" applyAlignment="1">
      <alignment horizontal="left" vertical="center" wrapText="1"/>
    </xf>
    <xf numFmtId="164" fontId="12" fillId="0" borderId="2" xfId="0" applyNumberFormat="1" applyFont="1" applyBorder="1" applyAlignment="1">
      <alignment vertical="center" wrapText="1"/>
    </xf>
    <xf numFmtId="0" fontId="0" fillId="0" borderId="0" xfId="0"/>
    <xf numFmtId="0" fontId="40" fillId="0" borderId="0" xfId="0" applyNumberFormat="1" applyFont="1" applyAlignment="1">
      <alignment horizontal="left" vertical="center" wrapText="1"/>
    </xf>
    <xf numFmtId="0" fontId="39" fillId="0" borderId="0" xfId="0" applyFont="1" applyAlignment="1">
      <alignment horizontal="left" vertical="center"/>
    </xf>
    <xf numFmtId="0" fontId="10" fillId="0" borderId="10" xfId="0" applyNumberFormat="1" applyFont="1" applyBorder="1" applyAlignment="1">
      <alignment horizontal="right" vertical="center" wrapText="1"/>
    </xf>
    <xf numFmtId="0" fontId="11" fillId="0" borderId="0" xfId="0" applyFont="1"/>
    <xf numFmtId="2" fontId="3" fillId="0" borderId="1" xfId="0" applyNumberFormat="1" applyFont="1" applyBorder="1" applyAlignment="1">
      <alignment horizontal="right" vertical="center" wrapText="1" indent="3"/>
    </xf>
    <xf numFmtId="0" fontId="11" fillId="0" borderId="0" xfId="0" applyFont="1"/>
    <xf numFmtId="0" fontId="10" fillId="4" borderId="11" xfId="0" applyNumberFormat="1" applyFont="1" applyFill="1" applyBorder="1" applyAlignment="1">
      <alignment horizontal="right" wrapText="1" indent="1"/>
    </xf>
    <xf numFmtId="0" fontId="21" fillId="4" borderId="0" xfId="0" applyNumberFormat="1" applyFont="1" applyFill="1" applyBorder="1" applyAlignment="1">
      <alignment horizontal="left" vertical="center" wrapText="1"/>
    </xf>
    <xf numFmtId="164" fontId="0" fillId="4" borderId="0" xfId="0" applyNumberFormat="1" applyFont="1" applyFill="1" applyAlignment="1">
      <alignment horizontal="right" vertical="center" wrapText="1" indent="1"/>
    </xf>
    <xf numFmtId="164" fontId="4" fillId="4" borderId="0" xfId="0" applyNumberFormat="1" applyFont="1" applyFill="1" applyAlignment="1">
      <alignment horizontal="right" vertical="center" wrapText="1" indent="1"/>
    </xf>
    <xf numFmtId="2" fontId="0" fillId="4" borderId="0" xfId="0" applyNumberFormat="1" applyFont="1" applyFill="1" applyAlignment="1">
      <alignment horizontal="right" vertical="center" wrapText="1" indent="2"/>
    </xf>
    <xf numFmtId="0" fontId="21" fillId="4" borderId="10" xfId="0" applyNumberFormat="1" applyFont="1" applyFill="1" applyBorder="1" applyAlignment="1">
      <alignment horizontal="left" vertical="center" wrapText="1"/>
    </xf>
    <xf numFmtId="0" fontId="21" fillId="4" borderId="1" xfId="0" applyNumberFormat="1" applyFont="1" applyFill="1" applyBorder="1" applyAlignment="1">
      <alignment vertical="center" wrapText="1"/>
    </xf>
    <xf numFmtId="164" fontId="4" fillId="4" borderId="1" xfId="0" applyNumberFormat="1" applyFont="1" applyFill="1" applyBorder="1" applyAlignment="1">
      <alignment horizontal="right" vertical="center" wrapText="1" indent="1"/>
    </xf>
    <xf numFmtId="2" fontId="0" fillId="4" borderId="1" xfId="0" applyNumberFormat="1" applyFont="1" applyFill="1" applyBorder="1" applyAlignment="1">
      <alignment horizontal="right" vertical="center" wrapText="1" indent="2"/>
    </xf>
    <xf numFmtId="0" fontId="1" fillId="4" borderId="1" xfId="0" applyNumberFormat="1" applyFont="1" applyFill="1" applyBorder="1" applyAlignment="1">
      <alignment horizontal="left" vertical="center" wrapText="1"/>
    </xf>
    <xf numFmtId="2" fontId="0" fillId="4" borderId="1" xfId="0" applyNumberFormat="1" applyFont="1" applyFill="1" applyBorder="1" applyAlignment="1">
      <alignment horizontal="center" vertical="center" wrapText="1"/>
    </xf>
    <xf numFmtId="0" fontId="0" fillId="4" borderId="1" xfId="0" applyNumberFormat="1" applyFont="1" applyFill="1" applyBorder="1" applyAlignment="1">
      <alignment vertical="center" wrapText="1"/>
    </xf>
    <xf numFmtId="0" fontId="10" fillId="0" borderId="10" xfId="0" applyNumberFormat="1" applyFont="1" applyBorder="1" applyAlignment="1">
      <alignment horizontal="left" vertical="center" wrapText="1"/>
    </xf>
    <xf numFmtId="0" fontId="10" fillId="0" borderId="9" xfId="0" applyNumberFormat="1" applyFont="1" applyBorder="1" applyAlignment="1">
      <alignment vertical="center" wrapText="1"/>
    </xf>
    <xf numFmtId="0" fontId="21" fillId="0" borderId="10" xfId="0" applyFont="1" applyBorder="1" applyAlignment="1">
      <alignment horizontal="center" vertical="center" wrapText="1"/>
    </xf>
    <xf numFmtId="0" fontId="10" fillId="0" borderId="1" xfId="0" applyNumberFormat="1" applyFont="1" applyBorder="1" applyAlignment="1">
      <alignment horizontal="center" wrapText="1"/>
    </xf>
    <xf numFmtId="0" fontId="12" fillId="2" borderId="0" xfId="0" applyFont="1" applyFill="1" applyAlignment="1">
      <alignment horizontal="left" vertical="center"/>
    </xf>
    <xf numFmtId="0" fontId="12" fillId="0" borderId="0" xfId="0" applyFont="1" applyAlignment="1">
      <alignment horizontal="left" vertical="center"/>
    </xf>
    <xf numFmtId="0" fontId="40" fillId="0" borderId="1" xfId="0" applyNumberFormat="1" applyFont="1" applyBorder="1" applyAlignment="1">
      <alignment horizontal="right" vertical="center" wrapText="1"/>
    </xf>
    <xf numFmtId="10" fontId="11" fillId="0" borderId="44" xfId="0" applyNumberFormat="1" applyFont="1" applyBorder="1" applyAlignment="1">
      <alignment horizontal="right" vertical="center" indent="1"/>
    </xf>
    <xf numFmtId="10" fontId="11" fillId="0" borderId="37" xfId="0" applyNumberFormat="1" applyFont="1" applyBorder="1" applyAlignment="1">
      <alignment horizontal="right" vertical="center" indent="1"/>
    </xf>
    <xf numFmtId="10" fontId="11" fillId="0" borderId="38" xfId="0" applyNumberFormat="1" applyFont="1" applyBorder="1" applyAlignment="1">
      <alignment horizontal="right" vertical="center" indent="1"/>
    </xf>
    <xf numFmtId="10" fontId="21" fillId="0" borderId="17" xfId="0" applyNumberFormat="1" applyFont="1" applyBorder="1" applyAlignment="1">
      <alignment horizontal="right" vertical="center" indent="1"/>
    </xf>
    <xf numFmtId="10" fontId="24" fillId="0" borderId="37" xfId="0" applyNumberFormat="1" applyFont="1" applyBorder="1" applyAlignment="1">
      <alignment horizontal="right" vertical="center" indent="1"/>
    </xf>
    <xf numFmtId="10" fontId="21" fillId="0" borderId="37" xfId="0" applyNumberFormat="1" applyFont="1" applyBorder="1" applyAlignment="1">
      <alignment horizontal="right" vertical="center" indent="1"/>
    </xf>
    <xf numFmtId="10" fontId="10" fillId="0" borderId="17" xfId="0" applyNumberFormat="1" applyFont="1" applyBorder="1" applyAlignment="1">
      <alignment horizontal="right" vertical="center" indent="1"/>
    </xf>
    <xf numFmtId="10" fontId="21" fillId="0" borderId="36" xfId="0" applyNumberFormat="1" applyFont="1" applyBorder="1" applyAlignment="1">
      <alignment horizontal="right" vertical="center" indent="1"/>
    </xf>
    <xf numFmtId="0" fontId="11" fillId="0" borderId="0" xfId="0" applyFont="1" applyAlignment="1">
      <alignment horizontal="right" indent="1"/>
    </xf>
    <xf numFmtId="164" fontId="17" fillId="0" borderId="53" xfId="0" applyNumberFormat="1" applyFont="1" applyBorder="1" applyAlignment="1">
      <alignment horizontal="right" vertical="center" indent="1"/>
    </xf>
    <xf numFmtId="164" fontId="17" fillId="0" borderId="33" xfId="0" applyNumberFormat="1" applyFont="1" applyBorder="1" applyAlignment="1">
      <alignment horizontal="right" vertical="center" indent="1"/>
    </xf>
    <xf numFmtId="164" fontId="17" fillId="0" borderId="34" xfId="0" applyNumberFormat="1" applyFont="1" applyBorder="1" applyAlignment="1">
      <alignment horizontal="right" vertical="center" indent="1"/>
    </xf>
    <xf numFmtId="164" fontId="16" fillId="0" borderId="15" xfId="0" applyNumberFormat="1" applyFont="1" applyBorder="1" applyAlignment="1">
      <alignment horizontal="right" vertical="center" indent="1"/>
    </xf>
    <xf numFmtId="164" fontId="17" fillId="0" borderId="42" xfId="0" applyNumberFormat="1" applyFont="1" applyBorder="1" applyAlignment="1">
      <alignment horizontal="right" vertical="center" indent="1"/>
    </xf>
    <xf numFmtId="164" fontId="23" fillId="0" borderId="59" xfId="0" applyNumberFormat="1" applyFont="1" applyBorder="1" applyAlignment="1">
      <alignment horizontal="right" vertical="center" indent="1"/>
    </xf>
    <xf numFmtId="164" fontId="16" fillId="0" borderId="25" xfId="0" applyNumberFormat="1" applyFont="1" applyBorder="1" applyAlignment="1">
      <alignment horizontal="right" vertical="center" indent="1"/>
    </xf>
    <xf numFmtId="0" fontId="0" fillId="0" borderId="0" xfId="0"/>
    <xf numFmtId="0" fontId="10" fillId="0" borderId="10" xfId="0" applyNumberFormat="1" applyFont="1" applyBorder="1" applyAlignment="1">
      <alignment horizontal="left" vertical="center" wrapText="1"/>
    </xf>
    <xf numFmtId="0" fontId="10" fillId="0" borderId="10" xfId="0" applyNumberFormat="1" applyFont="1" applyBorder="1" applyAlignment="1">
      <alignment horizontal="center" vertical="center" wrapText="1"/>
    </xf>
    <xf numFmtId="0" fontId="10" fillId="0" borderId="9" xfId="0" applyNumberFormat="1" applyFont="1" applyBorder="1" applyAlignment="1">
      <alignment vertical="center" wrapText="1"/>
    </xf>
    <xf numFmtId="0" fontId="11" fillId="0" borderId="0" xfId="0" applyFont="1"/>
    <xf numFmtId="0" fontId="40" fillId="0" borderId="10" xfId="0" applyNumberFormat="1" applyFont="1" applyBorder="1" applyAlignment="1">
      <alignment horizontal="center" vertical="center" wrapText="1"/>
    </xf>
    <xf numFmtId="0" fontId="21" fillId="0" borderId="10" xfId="0" applyFont="1" applyBorder="1" applyAlignment="1">
      <alignment vertical="center"/>
    </xf>
    <xf numFmtId="0" fontId="24" fillId="0" borderId="1" xfId="0" applyNumberFormat="1" applyFont="1" applyBorder="1" applyAlignment="1">
      <alignment horizontal="left" vertical="center" wrapText="1"/>
    </xf>
    <xf numFmtId="0" fontId="10" fillId="0" borderId="10" xfId="0" applyNumberFormat="1" applyFont="1" applyBorder="1" applyAlignment="1">
      <alignment horizontal="right" vertical="center" wrapText="1" indent="1"/>
    </xf>
    <xf numFmtId="0" fontId="0" fillId="0" borderId="0" xfId="0"/>
    <xf numFmtId="0" fontId="10" fillId="0" borderId="9" xfId="0" applyNumberFormat="1" applyFont="1" applyBorder="1" applyAlignment="1">
      <alignment horizontal="center" vertical="center" wrapText="1"/>
    </xf>
    <xf numFmtId="0" fontId="10" fillId="0" borderId="10" xfId="0" applyNumberFormat="1" applyFont="1" applyBorder="1" applyAlignment="1">
      <alignment horizontal="left" vertical="center" wrapText="1"/>
    </xf>
    <xf numFmtId="0" fontId="10" fillId="0" borderId="10" xfId="0" applyNumberFormat="1" applyFont="1" applyBorder="1" applyAlignment="1">
      <alignment horizontal="center" vertical="center" wrapText="1"/>
    </xf>
    <xf numFmtId="0" fontId="10" fillId="0" borderId="9" xfId="0" applyNumberFormat="1" applyFont="1" applyBorder="1" applyAlignment="1">
      <alignment vertical="center" wrapText="1"/>
    </xf>
    <xf numFmtId="0" fontId="1" fillId="0" borderId="10" xfId="0" applyNumberFormat="1" applyFont="1" applyBorder="1" applyAlignment="1">
      <alignment horizontal="left" vertical="center" wrapText="1"/>
    </xf>
    <xf numFmtId="0" fontId="11" fillId="0" borderId="0" xfId="0" applyNumberFormat="1" applyFont="1" applyAlignment="1">
      <alignment horizontal="left" vertical="center" wrapText="1"/>
    </xf>
    <xf numFmtId="0" fontId="11" fillId="0" borderId="9" xfId="0" applyNumberFormat="1" applyFont="1" applyBorder="1" applyAlignment="1">
      <alignment horizontal="left" vertical="center" wrapText="1"/>
    </xf>
    <xf numFmtId="0" fontId="11" fillId="0" borderId="0" xfId="0" applyNumberFormat="1" applyFont="1" applyBorder="1" applyAlignment="1">
      <alignment horizontal="left" vertical="center" wrapText="1"/>
    </xf>
    <xf numFmtId="0" fontId="40" fillId="0" borderId="10" xfId="0" applyNumberFormat="1" applyFont="1" applyBorder="1" applyAlignment="1">
      <alignment horizontal="center" vertical="center" wrapText="1"/>
    </xf>
    <xf numFmtId="0" fontId="1" fillId="0" borderId="0" xfId="0" applyNumberFormat="1" applyFont="1" applyAlignment="1">
      <alignment wrapText="1"/>
    </xf>
    <xf numFmtId="0" fontId="41" fillId="0" borderId="0" xfId="0" applyFont="1"/>
    <xf numFmtId="0" fontId="42" fillId="0" borderId="0" xfId="6" applyFont="1" applyAlignment="1">
      <alignment vertical="center"/>
    </xf>
    <xf numFmtId="0" fontId="4" fillId="0" borderId="0" xfId="0" applyFont="1" applyAlignment="1">
      <alignment vertical="center"/>
    </xf>
    <xf numFmtId="0" fontId="39" fillId="0" borderId="0" xfId="0" applyFont="1"/>
    <xf numFmtId="0" fontId="40" fillId="0" borderId="0" xfId="0" applyNumberFormat="1" applyFont="1" applyAlignment="1">
      <alignment wrapText="1"/>
    </xf>
    <xf numFmtId="0" fontId="41" fillId="2" borderId="0" xfId="0" applyFont="1" applyFill="1"/>
    <xf numFmtId="0" fontId="45" fillId="0" borderId="10" xfId="0" applyFont="1" applyBorder="1" applyAlignment="1">
      <alignment horizontal="center" wrapText="1"/>
    </xf>
    <xf numFmtId="0" fontId="41" fillId="0" borderId="10" xfId="0" applyFont="1" applyBorder="1"/>
    <xf numFmtId="0" fontId="1" fillId="0" borderId="2" xfId="0" applyNumberFormat="1" applyFont="1" applyBorder="1" applyAlignment="1">
      <alignment horizontal="center" vertical="center" wrapText="1"/>
    </xf>
    <xf numFmtId="0" fontId="0" fillId="0" borderId="0" xfId="0" applyFont="1"/>
    <xf numFmtId="0" fontId="1" fillId="0" borderId="2" xfId="0" applyNumberFormat="1" applyFont="1" applyBorder="1" applyAlignment="1" applyProtection="1">
      <alignment horizontal="center" vertical="center" wrapText="1"/>
      <protection locked="0"/>
    </xf>
    <xf numFmtId="0" fontId="37" fillId="0" borderId="0" xfId="0" applyFont="1"/>
    <xf numFmtId="0" fontId="37" fillId="0" borderId="0" xfId="0" applyFont="1" applyAlignment="1"/>
    <xf numFmtId="0" fontId="30" fillId="0" borderId="0" xfId="0" applyFont="1"/>
    <xf numFmtId="0" fontId="31" fillId="0" borderId="0" xfId="0" applyFont="1" applyAlignment="1">
      <alignment horizontal="justify"/>
    </xf>
    <xf numFmtId="0" fontId="34" fillId="0" borderId="0" xfId="0" applyFont="1" applyAlignment="1">
      <alignment horizontal="justify"/>
    </xf>
    <xf numFmtId="0" fontId="34" fillId="0" borderId="0" xfId="0" applyFont="1"/>
    <xf numFmtId="0" fontId="34" fillId="0" borderId="0" xfId="0" applyFont="1" applyAlignment="1">
      <alignment horizontal="justify" wrapText="1"/>
    </xf>
    <xf numFmtId="0" fontId="29" fillId="0" borderId="0" xfId="0" applyFont="1" applyAlignment="1">
      <alignment horizontal="right"/>
    </xf>
    <xf numFmtId="0" fontId="34" fillId="4" borderId="0" xfId="0" applyFont="1" applyFill="1" applyAlignment="1">
      <alignment vertical="top" wrapText="1"/>
    </xf>
    <xf numFmtId="0" fontId="32" fillId="0" borderId="0" xfId="0" applyFont="1" applyAlignment="1">
      <alignment horizontal="justify"/>
    </xf>
    <xf numFmtId="0" fontId="40" fillId="0" borderId="2" xfId="0" applyNumberFormat="1" applyFont="1" applyBorder="1" applyAlignment="1">
      <alignment horizontal="left" vertical="center" wrapText="1"/>
    </xf>
    <xf numFmtId="2" fontId="11" fillId="0" borderId="0" xfId="0" applyNumberFormat="1" applyFont="1" applyAlignment="1">
      <alignment horizontal="right" vertical="center" wrapText="1" indent="1"/>
    </xf>
    <xf numFmtId="0" fontId="24" fillId="0" borderId="10" xfId="0" applyNumberFormat="1" applyFont="1" applyBorder="1" applyAlignment="1">
      <alignment vertical="center" wrapText="1"/>
    </xf>
    <xf numFmtId="0" fontId="24" fillId="0" borderId="10" xfId="0" applyNumberFormat="1" applyFont="1" applyBorder="1" applyAlignment="1">
      <alignment horizontal="left" vertical="center" wrapText="1"/>
    </xf>
    <xf numFmtId="0" fontId="24" fillId="0" borderId="0" xfId="0" applyNumberFormat="1" applyFont="1" applyAlignment="1">
      <alignment horizontal="left" vertical="center" wrapText="1"/>
    </xf>
    <xf numFmtId="0" fontId="24" fillId="0" borderId="9" xfId="0" applyNumberFormat="1" applyFont="1" applyBorder="1" applyAlignment="1">
      <alignment wrapText="1"/>
    </xf>
    <xf numFmtId="164" fontId="23" fillId="0" borderId="1" xfId="0" applyNumberFormat="1" applyFont="1" applyBorder="1" applyAlignment="1">
      <alignment horizontal="left" vertical="center" wrapText="1"/>
    </xf>
    <xf numFmtId="0" fontId="24" fillId="0" borderId="10" xfId="0" applyNumberFormat="1" applyFont="1" applyBorder="1" applyAlignment="1">
      <alignment horizontal="center" vertical="center" wrapText="1"/>
    </xf>
    <xf numFmtId="0" fontId="24" fillId="0" borderId="1" xfId="0" applyNumberFormat="1" applyFont="1" applyBorder="1" applyAlignment="1">
      <alignment horizontal="center" vertical="center" wrapText="1"/>
    </xf>
    <xf numFmtId="0" fontId="24" fillId="0" borderId="11" xfId="0" applyNumberFormat="1" applyFont="1" applyBorder="1" applyAlignment="1">
      <alignment horizontal="left" vertical="center" wrapText="1"/>
    </xf>
    <xf numFmtId="0" fontId="24" fillId="0" borderId="11" xfId="0" applyNumberFormat="1" applyFont="1" applyBorder="1" applyAlignment="1">
      <alignment horizontal="center" vertical="center" wrapText="1"/>
    </xf>
    <xf numFmtId="2" fontId="11" fillId="0" borderId="0" xfId="0" applyNumberFormat="1" applyFont="1" applyAlignment="1">
      <alignment horizontal="right" vertical="center" wrapText="1" indent="3"/>
    </xf>
    <xf numFmtId="2" fontId="16" fillId="0" borderId="1" xfId="0" applyNumberFormat="1" applyFont="1" applyBorder="1" applyAlignment="1">
      <alignment horizontal="right" vertical="center" wrapText="1" indent="3"/>
    </xf>
    <xf numFmtId="0" fontId="21" fillId="0" borderId="0" xfId="0" applyNumberFormat="1" applyFont="1" applyAlignment="1">
      <alignment horizontal="center" vertical="center" wrapText="1"/>
    </xf>
    <xf numFmtId="0" fontId="11" fillId="0" borderId="0" xfId="0" applyNumberFormat="1" applyFont="1" applyAlignment="1">
      <alignment horizontal="center" vertical="center" wrapText="1"/>
    </xf>
    <xf numFmtId="0" fontId="11" fillId="0" borderId="10" xfId="0" applyNumberFormat="1" applyFont="1" applyBorder="1" applyAlignment="1">
      <alignment horizontal="center" vertical="center" wrapText="1"/>
    </xf>
    <xf numFmtId="0" fontId="14" fillId="0" borderId="1" xfId="0" applyNumberFormat="1" applyFont="1" applyBorder="1" applyAlignment="1">
      <alignment horizontal="center" vertical="center" wrapText="1"/>
    </xf>
    <xf numFmtId="0" fontId="11" fillId="0" borderId="1" xfId="0" applyNumberFormat="1" applyFont="1" applyBorder="1" applyAlignment="1">
      <alignment horizontal="center" vertical="center" wrapText="1"/>
    </xf>
    <xf numFmtId="0" fontId="11" fillId="0" borderId="0" xfId="0" applyFont="1" applyAlignment="1">
      <alignment horizontal="center"/>
    </xf>
    <xf numFmtId="164" fontId="14" fillId="0" borderId="1" xfId="0" applyNumberFormat="1" applyFont="1" applyBorder="1" applyAlignment="1">
      <alignment horizontal="right" vertical="center" wrapText="1" indent="1"/>
    </xf>
    <xf numFmtId="164" fontId="11" fillId="0" borderId="13" xfId="0" applyNumberFormat="1" applyFont="1" applyBorder="1" applyAlignment="1">
      <alignment horizontal="right" vertical="center" wrapText="1" indent="1"/>
    </xf>
    <xf numFmtId="2" fontId="11" fillId="0" borderId="13" xfId="0" applyNumberFormat="1" applyFont="1" applyBorder="1" applyAlignment="1">
      <alignment horizontal="right" vertical="center" wrapText="1" indent="1"/>
    </xf>
    <xf numFmtId="2" fontId="11" fillId="0" borderId="1" xfId="0" applyNumberFormat="1" applyFont="1" applyBorder="1" applyAlignment="1">
      <alignment horizontal="center" vertical="center" wrapText="1"/>
    </xf>
    <xf numFmtId="0" fontId="10" fillId="0" borderId="11" xfId="0" applyNumberFormat="1" applyFont="1" applyBorder="1" applyAlignment="1">
      <alignment horizontal="right" vertical="center" wrapText="1" indent="1"/>
    </xf>
    <xf numFmtId="164" fontId="11" fillId="0" borderId="0" xfId="0" applyNumberFormat="1" applyFont="1" applyBorder="1" applyAlignment="1">
      <alignment horizontal="right" vertical="center" wrapText="1" indent="1"/>
    </xf>
    <xf numFmtId="0" fontId="11" fillId="0" borderId="0" xfId="0" applyNumberFormat="1" applyFont="1" applyBorder="1" applyAlignment="1">
      <alignment horizontal="right" vertical="center" wrapText="1" indent="1"/>
    </xf>
    <xf numFmtId="164" fontId="11" fillId="0" borderId="1" xfId="0" applyNumberFormat="1" applyFont="1" applyBorder="1" applyAlignment="1">
      <alignment horizontal="right" vertical="center" wrapText="1" indent="1"/>
    </xf>
    <xf numFmtId="0" fontId="11" fillId="0" borderId="1" xfId="0" applyNumberFormat="1" applyFont="1" applyBorder="1" applyAlignment="1">
      <alignment horizontal="right" vertical="center" wrapText="1" indent="1"/>
    </xf>
    <xf numFmtId="164" fontId="14" fillId="0" borderId="0" xfId="0" applyNumberFormat="1" applyFont="1" applyBorder="1" applyAlignment="1">
      <alignment horizontal="right" vertical="center" wrapText="1" indent="1"/>
    </xf>
    <xf numFmtId="164" fontId="16" fillId="0" borderId="0" xfId="0" applyNumberFormat="1" applyFont="1" applyBorder="1" applyAlignment="1">
      <alignment horizontal="right" vertical="center" wrapText="1" indent="1"/>
    </xf>
    <xf numFmtId="0" fontId="0" fillId="0" borderId="0" xfId="0"/>
    <xf numFmtId="0" fontId="0" fillId="0" borderId="0" xfId="0" applyAlignment="1">
      <alignment vertical="center"/>
    </xf>
    <xf numFmtId="164" fontId="44" fillId="0" borderId="2" xfId="0" applyNumberFormat="1" applyFont="1" applyBorder="1" applyAlignment="1">
      <alignment horizontal="right" vertical="center" wrapText="1" indent="1"/>
    </xf>
    <xf numFmtId="164" fontId="8" fillId="0" borderId="2" xfId="0" applyNumberFormat="1" applyFont="1" applyBorder="1" applyAlignment="1">
      <alignment horizontal="right" vertical="center" wrapText="1" indent="1"/>
    </xf>
    <xf numFmtId="164" fontId="46" fillId="0" borderId="2" xfId="0" applyNumberFormat="1" applyFont="1" applyBorder="1" applyAlignment="1" applyProtection="1">
      <alignment horizontal="center" vertical="center" wrapText="1"/>
      <protection locked="0"/>
    </xf>
    <xf numFmtId="164" fontId="46" fillId="4" borderId="2" xfId="0" applyNumberFormat="1" applyFont="1" applyFill="1" applyBorder="1" applyAlignment="1">
      <alignment horizontal="center" vertical="center" wrapText="1"/>
    </xf>
    <xf numFmtId="164" fontId="46" fillId="4" borderId="2" xfId="0" applyNumberFormat="1" applyFont="1" applyFill="1" applyBorder="1" applyAlignment="1">
      <alignment horizontal="right" vertical="center" wrapText="1" indent="1"/>
    </xf>
    <xf numFmtId="0" fontId="10" fillId="0" borderId="0" xfId="0" applyNumberFormat="1" applyFont="1" applyAlignment="1">
      <alignment horizontal="left" vertical="center" wrapText="1"/>
    </xf>
    <xf numFmtId="0" fontId="3" fillId="0" borderId="0" xfId="0" applyFont="1"/>
    <xf numFmtId="0" fontId="21" fillId="0" borderId="10" xfId="0" applyFont="1" applyBorder="1" applyAlignment="1">
      <alignment horizontal="center" vertical="center" wrapText="1"/>
    </xf>
    <xf numFmtId="0" fontId="21" fillId="0" borderId="22" xfId="0" applyFont="1" applyBorder="1" applyAlignment="1">
      <alignment horizontal="center" vertical="center" wrapText="1"/>
    </xf>
    <xf numFmtId="0" fontId="10" fillId="0" borderId="0" xfId="0" applyNumberFormat="1" applyFont="1" applyBorder="1" applyAlignment="1">
      <alignment horizontal="left" vertical="center" wrapText="1"/>
    </xf>
    <xf numFmtId="0" fontId="10" fillId="0" borderId="0" xfId="0" applyNumberFormat="1" applyFont="1" applyAlignment="1">
      <alignment horizontal="left" vertical="center" wrapText="1"/>
    </xf>
    <xf numFmtId="0" fontId="22" fillId="0" borderId="26" xfId="0" applyFont="1" applyBorder="1" applyAlignment="1">
      <alignment vertical="center"/>
    </xf>
    <xf numFmtId="0" fontId="3" fillId="0" borderId="0" xfId="0" applyFont="1" applyAlignment="1">
      <alignment vertical="top" wrapText="1"/>
    </xf>
    <xf numFmtId="0" fontId="47" fillId="4" borderId="0" xfId="0" applyFont="1" applyFill="1" applyAlignment="1">
      <alignment horizontal="left" vertical="center"/>
    </xf>
    <xf numFmtId="0" fontId="48" fillId="4" borderId="0" xfId="0" applyFont="1" applyFill="1" applyAlignment="1">
      <alignment horizontal="left" vertical="center"/>
    </xf>
    <xf numFmtId="0" fontId="47" fillId="0" borderId="0" xfId="0" applyFont="1" applyAlignment="1">
      <alignment horizontal="justify"/>
    </xf>
    <xf numFmtId="0" fontId="48" fillId="0" borderId="0" xfId="0" applyFont="1"/>
    <xf numFmtId="0" fontId="47" fillId="0" borderId="0" xfId="0" applyFont="1" applyAlignment="1">
      <alignment wrapText="1"/>
    </xf>
    <xf numFmtId="0" fontId="48" fillId="0" borderId="0" xfId="0" applyFont="1" applyAlignment="1">
      <alignment horizontal="justify"/>
    </xf>
    <xf numFmtId="0" fontId="47" fillId="4" borderId="0" xfId="0" applyFont="1" applyFill="1" applyAlignment="1">
      <alignment horizontal="left" vertical="center" wrapText="1"/>
    </xf>
    <xf numFmtId="0" fontId="47" fillId="0" borderId="0" xfId="0" applyFont="1"/>
    <xf numFmtId="0" fontId="47" fillId="4" borderId="0" xfId="0" applyFont="1" applyFill="1" applyAlignment="1">
      <alignment horizontal="center" vertical="center" wrapText="1"/>
    </xf>
    <xf numFmtId="0" fontId="47" fillId="0" borderId="0" xfId="0" applyFont="1" applyAlignment="1">
      <alignment horizontal="justify" vertical="center"/>
    </xf>
    <xf numFmtId="164" fontId="16" fillId="0" borderId="13" xfId="0" applyNumberFormat="1" applyFont="1" applyBorder="1" applyAlignment="1">
      <alignment horizontal="right" vertical="center" wrapText="1" indent="1"/>
    </xf>
    <xf numFmtId="2" fontId="11" fillId="0" borderId="13" xfId="0" applyNumberFormat="1" applyFont="1" applyBorder="1" applyAlignment="1">
      <alignment horizontal="right" vertical="center" wrapText="1" indent="2"/>
    </xf>
    <xf numFmtId="0" fontId="26" fillId="3" borderId="0" xfId="0" applyFont="1" applyFill="1" applyAlignment="1">
      <alignment horizontal="left" vertical="center"/>
    </xf>
    <xf numFmtId="0" fontId="9" fillId="0" borderId="0" xfId="6" applyAlignment="1">
      <alignment horizontal="left" vertical="center"/>
    </xf>
    <xf numFmtId="0" fontId="36" fillId="4" borderId="0" xfId="0" applyFont="1" applyFill="1" applyBorder="1" applyAlignment="1">
      <alignment horizontal="right"/>
    </xf>
    <xf numFmtId="0" fontId="37" fillId="4" borderId="46" xfId="0" applyFont="1" applyFill="1" applyBorder="1" applyAlignment="1">
      <alignment horizontal="center"/>
    </xf>
    <xf numFmtId="0" fontId="37" fillId="4" borderId="0" xfId="0" applyFont="1" applyFill="1" applyBorder="1" applyAlignment="1">
      <alignment horizontal="center"/>
    </xf>
    <xf numFmtId="0" fontId="37" fillId="4" borderId="67" xfId="0" applyFont="1" applyFill="1" applyBorder="1" applyAlignment="1">
      <alignment horizontal="center"/>
    </xf>
    <xf numFmtId="0" fontId="37" fillId="4" borderId="41" xfId="0" applyFont="1" applyFill="1" applyBorder="1" applyAlignment="1">
      <alignment horizontal="center" vertical="center"/>
    </xf>
    <xf numFmtId="0" fontId="37" fillId="4" borderId="13" xfId="0" applyFont="1" applyFill="1" applyBorder="1" applyAlignment="1">
      <alignment horizontal="center" vertical="center"/>
    </xf>
    <xf numFmtId="0" fontId="37" fillId="4" borderId="68" xfId="0" applyFont="1" applyFill="1" applyBorder="1" applyAlignment="1">
      <alignment horizontal="center" vertical="center"/>
    </xf>
    <xf numFmtId="49" fontId="37" fillId="4" borderId="46" xfId="0" applyNumberFormat="1" applyFont="1" applyFill="1" applyBorder="1" applyAlignment="1">
      <alignment horizontal="center"/>
    </xf>
    <xf numFmtId="49" fontId="37" fillId="4" borderId="0" xfId="0" applyNumberFormat="1" applyFont="1" applyFill="1" applyBorder="1" applyAlignment="1">
      <alignment horizontal="center"/>
    </xf>
    <xf numFmtId="49" fontId="37" fillId="4" borderId="67" xfId="0" applyNumberFormat="1" applyFont="1" applyFill="1" applyBorder="1" applyAlignment="1">
      <alignment horizontal="center"/>
    </xf>
    <xf numFmtId="0" fontId="35" fillId="4" borderId="0" xfId="0" applyFont="1" applyFill="1" applyBorder="1" applyAlignment="1">
      <alignment horizontal="right"/>
    </xf>
    <xf numFmtId="0" fontId="34" fillId="4" borderId="0" xfId="0" applyFont="1" applyFill="1" applyAlignment="1">
      <alignment horizontal="justify" vertical="top" wrapText="1"/>
    </xf>
    <xf numFmtId="0" fontId="32" fillId="4" borderId="0" xfId="0" applyFont="1" applyFill="1" applyAlignment="1">
      <alignment horizontal="center" vertical="center"/>
    </xf>
    <xf numFmtId="0" fontId="37" fillId="0" borderId="0" xfId="0" applyFont="1" applyAlignment="1">
      <alignment horizontal="left" wrapText="1"/>
    </xf>
    <xf numFmtId="0" fontId="7" fillId="0" borderId="0" xfId="0" applyFont="1" applyAlignment="1">
      <alignment horizontal="center" vertical="center" wrapText="1"/>
    </xf>
    <xf numFmtId="0" fontId="5" fillId="0" borderId="3" xfId="0" applyNumberFormat="1" applyFont="1" applyBorder="1" applyAlignment="1">
      <alignment horizontal="left" vertical="center" wrapText="1"/>
    </xf>
    <xf numFmtId="0" fontId="5" fillId="0" borderId="8" xfId="0" applyNumberFormat="1" applyFont="1" applyBorder="1" applyAlignment="1">
      <alignment horizontal="left" vertical="center" wrapText="1"/>
    </xf>
    <xf numFmtId="0" fontId="5" fillId="0" borderId="4" xfId="0" applyNumberFormat="1" applyFont="1" applyBorder="1" applyAlignment="1">
      <alignment horizontal="left" vertical="center" wrapText="1"/>
    </xf>
    <xf numFmtId="0" fontId="7"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7" fillId="0" borderId="7"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6" xfId="0" applyNumberFormat="1" applyFont="1" applyBorder="1" applyAlignment="1">
      <alignment horizontal="center" vertical="center" wrapText="1"/>
    </xf>
    <xf numFmtId="0" fontId="8" fillId="0" borderId="7"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1" fillId="0" borderId="0" xfId="0" applyFont="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7" xfId="0" applyNumberFormat="1" applyFont="1" applyBorder="1" applyAlignment="1">
      <alignment horizontal="center" vertical="center" wrapText="1"/>
    </xf>
    <xf numFmtId="0" fontId="3" fillId="0" borderId="0" xfId="0" applyFont="1" applyAlignment="1">
      <alignment horizontal="left" vertical="center" wrapText="1"/>
    </xf>
    <xf numFmtId="0" fontId="1" fillId="0" borderId="3"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43" fillId="0" borderId="0" xfId="0" applyFont="1" applyAlignment="1">
      <alignment horizontal="center" vertical="center" wrapText="1"/>
    </xf>
    <xf numFmtId="0" fontId="1" fillId="0" borderId="0" xfId="0" applyFont="1" applyAlignment="1">
      <alignment horizontal="center" wrapText="1"/>
    </xf>
    <xf numFmtId="0" fontId="0" fillId="0" borderId="0" xfId="0"/>
    <xf numFmtId="0" fontId="0" fillId="0" borderId="0" xfId="0" applyAlignment="1">
      <alignment vertical="center"/>
    </xf>
    <xf numFmtId="0" fontId="1" fillId="0" borderId="9"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NumberFormat="1" applyFont="1" applyBorder="1" applyAlignment="1">
      <alignment horizontal="left" vertical="center" wrapText="1"/>
    </xf>
    <xf numFmtId="0" fontId="10" fillId="0" borderId="10" xfId="0" applyNumberFormat="1" applyFont="1" applyBorder="1" applyAlignment="1">
      <alignment horizontal="left" vertical="center" wrapText="1"/>
    </xf>
    <xf numFmtId="0" fontId="10" fillId="0" borderId="9" xfId="0" applyNumberFormat="1" applyFont="1" applyBorder="1" applyAlignment="1">
      <alignment horizontal="center" vertical="center" wrapText="1"/>
    </xf>
    <xf numFmtId="0" fontId="16" fillId="0" borderId="9" xfId="0" applyNumberFormat="1" applyFont="1" applyBorder="1" applyAlignment="1">
      <alignment horizontal="right" vertical="center" wrapText="1" indent="1"/>
    </xf>
    <xf numFmtId="0" fontId="16" fillId="0" borderId="10" xfId="0" applyNumberFormat="1" applyFont="1" applyBorder="1" applyAlignment="1">
      <alignment horizontal="right" vertical="center" wrapText="1" indent="1"/>
    </xf>
    <xf numFmtId="0" fontId="10" fillId="0" borderId="10" xfId="0" applyNumberFormat="1" applyFont="1" applyBorder="1" applyAlignment="1">
      <alignment horizontal="center" vertical="center" wrapText="1"/>
    </xf>
    <xf numFmtId="0" fontId="45" fillId="4" borderId="10" xfId="0" applyFont="1" applyFill="1" applyBorder="1" applyAlignment="1">
      <alignment horizontal="center" vertical="center" wrapText="1"/>
    </xf>
    <xf numFmtId="0" fontId="41" fillId="4" borderId="10" xfId="0" applyFont="1" applyFill="1" applyBorder="1" applyAlignment="1">
      <alignment vertical="center"/>
    </xf>
    <xf numFmtId="0" fontId="1" fillId="4" borderId="14" xfId="0" applyNumberFormat="1" applyFont="1" applyFill="1" applyBorder="1" applyAlignment="1">
      <alignment horizontal="center" vertical="center" wrapText="1"/>
    </xf>
    <xf numFmtId="0" fontId="1" fillId="4" borderId="9" xfId="0" applyNumberFormat="1" applyFont="1" applyFill="1" applyBorder="1" applyAlignment="1">
      <alignment horizontal="right" vertical="center" wrapText="1" indent="1"/>
    </xf>
    <xf numFmtId="0" fontId="1" fillId="4" borderId="10" xfId="0" applyNumberFormat="1" applyFont="1" applyFill="1" applyBorder="1" applyAlignment="1">
      <alignment horizontal="right" vertical="center" wrapText="1" indent="1"/>
    </xf>
    <xf numFmtId="0" fontId="1" fillId="4" borderId="9" xfId="0" applyNumberFormat="1" applyFont="1" applyFill="1" applyBorder="1" applyAlignment="1">
      <alignment horizontal="center" vertical="center" wrapText="1"/>
    </xf>
    <xf numFmtId="0" fontId="1" fillId="4" borderId="10" xfId="0" applyNumberFormat="1" applyFont="1" applyFill="1" applyBorder="1" applyAlignment="1">
      <alignment horizontal="center" vertical="center" wrapText="1"/>
    </xf>
    <xf numFmtId="0" fontId="1" fillId="4" borderId="9" xfId="0" applyNumberFormat="1" applyFont="1" applyFill="1" applyBorder="1" applyAlignment="1">
      <alignment horizontal="left" vertical="center" wrapText="1"/>
    </xf>
    <xf numFmtId="0" fontId="1" fillId="4" borderId="10" xfId="0" applyNumberFormat="1" applyFont="1" applyFill="1" applyBorder="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vertical="center"/>
    </xf>
    <xf numFmtId="0" fontId="10" fillId="0" borderId="14" xfId="0" applyNumberFormat="1" applyFont="1" applyBorder="1" applyAlignment="1">
      <alignment horizontal="center" vertical="center" wrapText="1"/>
    </xf>
    <xf numFmtId="0" fontId="10" fillId="0" borderId="9" xfId="0" applyNumberFormat="1" applyFont="1" applyBorder="1" applyAlignment="1">
      <alignment vertical="center" wrapText="1"/>
    </xf>
    <xf numFmtId="0" fontId="16" fillId="0" borderId="9" xfId="0" applyNumberFormat="1" applyFont="1" applyBorder="1" applyAlignment="1">
      <alignment horizontal="left" vertical="center" wrapText="1"/>
    </xf>
    <xf numFmtId="0" fontId="16" fillId="0" borderId="0" xfId="0" applyNumberFormat="1" applyFont="1" applyBorder="1" applyAlignment="1">
      <alignment horizontal="left" vertical="center" wrapText="1"/>
    </xf>
    <xf numFmtId="0" fontId="16" fillId="0" borderId="10" xfId="0" applyNumberFormat="1" applyFont="1" applyBorder="1" applyAlignment="1">
      <alignment horizontal="left" vertical="center" wrapText="1"/>
    </xf>
    <xf numFmtId="0" fontId="10" fillId="0" borderId="14" xfId="0" applyNumberFormat="1" applyFont="1" applyBorder="1" applyAlignment="1">
      <alignment horizontal="center"/>
    </xf>
    <xf numFmtId="0" fontId="45" fillId="0" borderId="10" xfId="0" applyFont="1" applyBorder="1" applyAlignment="1">
      <alignment horizontal="center" vertical="center" wrapText="1"/>
    </xf>
    <xf numFmtId="0" fontId="45" fillId="0" borderId="11" xfId="0" applyFont="1" applyBorder="1" applyAlignment="1">
      <alignment horizontal="center" vertical="center" wrapText="1"/>
    </xf>
    <xf numFmtId="0" fontId="10" fillId="0" borderId="1" xfId="0" applyNumberFormat="1" applyFont="1" applyBorder="1" applyAlignment="1">
      <alignment horizontal="center" wrapText="1"/>
    </xf>
    <xf numFmtId="0" fontId="10" fillId="0" borderId="9" xfId="0" applyNumberFormat="1" applyFont="1" applyBorder="1" applyAlignment="1">
      <alignment horizontal="left" wrapText="1"/>
    </xf>
    <xf numFmtId="0" fontId="10" fillId="0" borderId="10" xfId="0" applyNumberFormat="1" applyFont="1" applyBorder="1" applyAlignment="1">
      <alignment horizontal="left" wrapText="1"/>
    </xf>
    <xf numFmtId="0" fontId="10" fillId="0" borderId="1" xfId="0" applyNumberFormat="1" applyFont="1" applyBorder="1" applyAlignment="1">
      <alignment horizontal="center" vertical="center" wrapText="1"/>
    </xf>
    <xf numFmtId="0" fontId="21" fillId="0" borderId="10" xfId="0" applyFont="1" applyBorder="1" applyAlignment="1">
      <alignment horizontal="center"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21" fillId="0" borderId="16"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15" xfId="0" applyFont="1" applyBorder="1" applyAlignment="1">
      <alignment horizontal="center" vertical="center"/>
    </xf>
    <xf numFmtId="0" fontId="16" fillId="0" borderId="24" xfId="0" applyFont="1" applyBorder="1" applyAlignment="1">
      <alignment horizontal="center" vertical="center" wrapText="1"/>
    </xf>
    <xf numFmtId="0" fontId="16" fillId="0" borderId="51"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2" xfId="0" applyFont="1" applyBorder="1" applyAlignment="1">
      <alignment horizontal="center" vertical="center" wrapText="1"/>
    </xf>
    <xf numFmtId="0" fontId="1" fillId="0" borderId="9"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0" fillId="0" borderId="0" xfId="0" applyNumberFormat="1" applyFont="1" applyBorder="1" applyAlignment="1">
      <alignment horizontal="left" vertical="center" wrapText="1"/>
    </xf>
    <xf numFmtId="0" fontId="10" fillId="0" borderId="0" xfId="0" applyNumberFormat="1" applyFont="1" applyAlignment="1">
      <alignment horizontal="left" vertical="center" wrapText="1"/>
    </xf>
    <xf numFmtId="0" fontId="11" fillId="0" borderId="0" xfId="0" applyNumberFormat="1" applyFont="1" applyAlignment="1">
      <alignment horizontal="center" vertical="center" wrapText="1"/>
    </xf>
    <xf numFmtId="0" fontId="11" fillId="0" borderId="9" xfId="0" applyNumberFormat="1" applyFont="1" applyBorder="1" applyAlignment="1">
      <alignment horizontal="center" vertical="center" wrapText="1"/>
    </xf>
    <xf numFmtId="0" fontId="11" fillId="0" borderId="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NumberFormat="1" applyFont="1" applyBorder="1" applyAlignment="1">
      <alignment horizontal="center" wrapText="1"/>
    </xf>
    <xf numFmtId="0" fontId="21" fillId="0" borderId="5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14" fillId="0" borderId="53" xfId="0" applyFont="1" applyBorder="1" applyAlignment="1">
      <alignment horizontal="center" vertical="center" wrapText="1"/>
    </xf>
    <xf numFmtId="0" fontId="14" fillId="0" borderId="59" xfId="0" applyFont="1" applyBorder="1" applyAlignment="1">
      <alignment horizontal="center" vertical="center" wrapText="1"/>
    </xf>
    <xf numFmtId="0" fontId="21" fillId="0" borderId="57" xfId="0" applyFont="1" applyBorder="1" applyAlignment="1">
      <alignment horizontal="center" vertical="center" wrapText="1"/>
    </xf>
    <xf numFmtId="0" fontId="21" fillId="0" borderId="60" xfId="0" applyFont="1" applyBorder="1" applyAlignment="1">
      <alignment horizontal="center" vertical="center" wrapText="1"/>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21" fillId="0" borderId="18" xfId="0" applyFont="1" applyBorder="1" applyAlignment="1">
      <alignment horizontal="center" vertical="center"/>
    </xf>
    <xf numFmtId="0" fontId="21" fillId="0" borderId="9"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40" fillId="0" borderId="9" xfId="0" applyNumberFormat="1" applyFont="1" applyBorder="1" applyAlignment="1">
      <alignment horizontal="center" vertical="center" wrapText="1"/>
    </xf>
    <xf numFmtId="0" fontId="40" fillId="0" borderId="10" xfId="0" applyNumberFormat="1" applyFont="1" applyBorder="1" applyAlignment="1">
      <alignment horizontal="center" vertical="center" wrapText="1"/>
    </xf>
    <xf numFmtId="0" fontId="10" fillId="0" borderId="0" xfId="0" applyFont="1" applyAlignment="1">
      <alignment horizontal="center" wrapText="1"/>
    </xf>
    <xf numFmtId="0" fontId="11" fillId="0" borderId="0" xfId="0" applyFont="1"/>
    <xf numFmtId="0" fontId="1" fillId="0" borderId="13" xfId="0" applyNumberFormat="1" applyFont="1" applyBorder="1" applyAlignment="1">
      <alignment horizontal="center" wrapText="1"/>
    </xf>
    <xf numFmtId="0" fontId="1" fillId="0" borderId="0" xfId="0" applyNumberFormat="1" applyFont="1" applyAlignment="1">
      <alignment wrapText="1"/>
    </xf>
    <xf numFmtId="0" fontId="24" fillId="0" borderId="9" xfId="0" applyNumberFormat="1" applyFont="1" applyBorder="1" applyAlignment="1">
      <alignment horizontal="center" vertical="center" wrapText="1"/>
    </xf>
    <xf numFmtId="0" fontId="24" fillId="0" borderId="0" xfId="0" applyNumberFormat="1" applyFont="1" applyBorder="1" applyAlignment="1">
      <alignment horizontal="center" vertical="center" wrapText="1"/>
    </xf>
  </cellXfs>
  <cellStyles count="7">
    <cellStyle name="Comma" xfId="4"/>
    <cellStyle name="Comma [0]" xfId="5"/>
    <cellStyle name="Currency" xfId="2"/>
    <cellStyle name="Currency [0]" xfId="3"/>
    <cellStyle name="Köprü" xfId="6" builtinId="8"/>
    <cellStyle name="Normal" xfId="0" builtinId="0"/>
    <cellStyle name="Percent" xfId="1"/>
  </cellStyles>
  <dxfs count="0"/>
  <tableStyles count="0" defaultTableStyle="TableStyleMedium2" defaultPivotStyle="PivotStyleLight16"/>
  <colors>
    <mruColors>
      <color rgb="FF0000FF"/>
      <color rgb="FFFFFFCC"/>
      <color rgb="FFF05314"/>
      <color rgb="FFF5300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tr-TR"/>
              <a:t>FOREIGN</a:t>
            </a:r>
            <a:r>
              <a:rPr lang="tr-TR" baseline="0"/>
              <a:t> VISITORS ARRIVING IN TURKEY </a:t>
            </a:r>
            <a:r>
              <a:rPr lang="en-US"/>
              <a:t>(2007-2016)</a:t>
            </a:r>
          </a:p>
        </c:rich>
      </c:tx>
      <c:overlay val="0"/>
      <c:spPr>
        <a:noFill/>
        <a:ln>
          <a:noFill/>
        </a:ln>
      </c:spPr>
    </c:title>
    <c:autoTitleDeleted val="0"/>
    <c:plotArea>
      <c:layout>
        <c:manualLayout>
          <c:layoutTarget val="inner"/>
          <c:xMode val="edge"/>
          <c:yMode val="edge"/>
          <c:x val="9.1996714696377199E-2"/>
          <c:y val="0.12169937543056576"/>
          <c:w val="0.86650585343499165"/>
          <c:h val="0.80584464902841846"/>
        </c:manualLayout>
      </c:layout>
      <c:lineChart>
        <c:grouping val="standard"/>
        <c:varyColors val="0"/>
        <c:ser>
          <c:idx val="0"/>
          <c:order val="0"/>
          <c:tx>
            <c:strRef>
              <c:f>'Graphics-1'!$C$2</c:f>
              <c:strCache>
                <c:ptCount val="1"/>
                <c:pt idx="0">
                  <c:v>Gelen Yabancı Ziyaretçi</c:v>
                </c:pt>
              </c:strCache>
            </c:strRef>
          </c:tx>
          <c:marker>
            <c:spPr>
              <a:gradFill>
                <a:gsLst>
                  <a:gs pos="0">
                    <a:srgbClr val="000082"/>
                  </a:gs>
                  <a:gs pos="13000">
                    <a:srgbClr val="0047FF"/>
                  </a:gs>
                  <a:gs pos="28000">
                    <a:srgbClr val="000082"/>
                  </a:gs>
                  <a:gs pos="42999">
                    <a:srgbClr val="0047FF"/>
                  </a:gs>
                  <a:gs pos="58000">
                    <a:srgbClr val="000082"/>
                  </a:gs>
                  <a:gs pos="72000">
                    <a:srgbClr val="0047FF"/>
                  </a:gs>
                  <a:gs pos="87000">
                    <a:srgbClr val="000082"/>
                  </a:gs>
                  <a:gs pos="100000">
                    <a:srgbClr val="0047FF"/>
                  </a:gs>
                </a:gsLst>
                <a:lin ang="5400000" scaled="0"/>
              </a:gradFill>
            </c:spPr>
          </c:marker>
          <c:dLbls>
            <c:dLbl>
              <c:idx val="0"/>
              <c:layout>
                <c:manualLayout>
                  <c:x val="-4.8374905517762648E-2"/>
                  <c:y val="3.7599416095087559E-2"/>
                </c:manualLayout>
              </c:layout>
              <c:showLegendKey val="0"/>
              <c:showVal val="1"/>
              <c:showCatName val="0"/>
              <c:showSerName val="0"/>
              <c:showPercent val="0"/>
              <c:showBubbleSize val="0"/>
            </c:dLbl>
            <c:dLbl>
              <c:idx val="1"/>
              <c:layout>
                <c:manualLayout>
                  <c:x val="-4.8374905517762662E-2"/>
                  <c:y val="-3.6832605869017911E-2"/>
                </c:manualLayout>
              </c:layout>
              <c:showLegendKey val="0"/>
              <c:showVal val="1"/>
              <c:showCatName val="0"/>
              <c:showSerName val="0"/>
              <c:showPercent val="0"/>
              <c:showBubbleSize val="0"/>
            </c:dLbl>
            <c:dLbl>
              <c:idx val="2"/>
              <c:layout>
                <c:manualLayout>
                  <c:x val="-2.5699168556311543E-2"/>
                  <c:y val="2.9465930018416322E-2"/>
                </c:manualLayout>
              </c:layout>
              <c:showLegendKey val="0"/>
              <c:showVal val="1"/>
              <c:showCatName val="0"/>
              <c:showSerName val="0"/>
              <c:showPercent val="0"/>
              <c:showBubbleSize val="0"/>
            </c:dLbl>
            <c:dLbl>
              <c:idx val="3"/>
              <c:layout>
                <c:manualLayout>
                  <c:x val="-2.1164021164021166E-2"/>
                  <c:y val="2.2099447513812324E-2"/>
                </c:manualLayout>
              </c:layout>
              <c:showLegendKey val="0"/>
              <c:showVal val="1"/>
              <c:showCatName val="0"/>
              <c:showSerName val="0"/>
              <c:showPercent val="0"/>
              <c:showBubbleSize val="0"/>
            </c:dLbl>
            <c:dLbl>
              <c:idx val="4"/>
              <c:layout>
                <c:manualLayout>
                  <c:x val="-3.9304610733182165E-2"/>
                  <c:y val="-3.437691835481891E-2"/>
                </c:manualLayout>
              </c:layout>
              <c:showLegendKey val="0"/>
              <c:showVal val="1"/>
              <c:showCatName val="0"/>
              <c:showSerName val="0"/>
              <c:showPercent val="0"/>
              <c:showBubbleSize val="0"/>
            </c:dLbl>
            <c:dLbl>
              <c:idx val="5"/>
              <c:layout>
                <c:manualLayout>
                  <c:x val="-3.6281179138322052E-2"/>
                  <c:y val="3.1921424186617559E-2"/>
                </c:manualLayout>
              </c:layout>
              <c:showLegendKey val="0"/>
              <c:showVal val="1"/>
              <c:showCatName val="0"/>
              <c:showSerName val="0"/>
              <c:showPercent val="0"/>
              <c:showBubbleSize val="0"/>
            </c:dLbl>
            <c:dLbl>
              <c:idx val="6"/>
              <c:layout>
                <c:manualLayout>
                  <c:x val="-2.7210884353741478E-2"/>
                  <c:y val="4.4198895027624314E-2"/>
                </c:manualLayout>
              </c:layout>
              <c:showLegendKey val="0"/>
              <c:showVal val="1"/>
              <c:showCatName val="0"/>
              <c:showSerName val="0"/>
              <c:showPercent val="0"/>
              <c:showBubbleSize val="0"/>
            </c:dLbl>
            <c:dLbl>
              <c:idx val="7"/>
              <c:layout>
                <c:manualLayout>
                  <c:x val="-4.3839758125472396E-2"/>
                  <c:y val="-2.9465930018416322E-2"/>
                </c:manualLayout>
              </c:layout>
              <c:showLegendKey val="0"/>
              <c:showVal val="1"/>
              <c:showCatName val="0"/>
              <c:showSerName val="0"/>
              <c:showPercent val="0"/>
              <c:showBubbleSize val="0"/>
            </c:dLbl>
            <c:dLbl>
              <c:idx val="8"/>
              <c:layout>
                <c:manualLayout>
                  <c:x val="-3.1746150778771756E-2"/>
                  <c:y val="-3.1921424186617559E-2"/>
                </c:manualLayout>
              </c:layout>
              <c:showLegendKey val="0"/>
              <c:showVal val="1"/>
              <c:showCatName val="0"/>
              <c:showSerName val="0"/>
              <c:showPercent val="0"/>
              <c:showBubbleSize val="0"/>
            </c:dLbl>
            <c:dLbl>
              <c:idx val="9"/>
              <c:layout>
                <c:manualLayout>
                  <c:x val="-4.5351473922902834E-2"/>
                  <c:y val="4.1743400859423303E-2"/>
                </c:manualLayout>
              </c:layout>
              <c:showLegendKey val="0"/>
              <c:showVal val="1"/>
              <c:showCatName val="0"/>
              <c:showSerName val="0"/>
              <c:showPercent val="0"/>
              <c:showBubbleSize val="0"/>
            </c:dLbl>
            <c:spPr>
              <a:solidFill>
                <a:schemeClr val="accent2">
                  <a:lumMod val="20000"/>
                  <a:lumOff val="80000"/>
                </a:schemeClr>
              </a:solidFill>
            </c:spPr>
            <c:showLegendKey val="0"/>
            <c:showVal val="1"/>
            <c:showCatName val="0"/>
            <c:showSerName val="0"/>
            <c:showPercent val="0"/>
            <c:showBubbleSize val="0"/>
            <c:showLeaderLines val="0"/>
          </c:dLbls>
          <c:cat>
            <c:strRef>
              <c:f>'Graphics-1'!$B$3:$B$12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'Graphics-1'!$C$3:$C$12</c:f>
              <c:numCache>
                <c:formatCode>###\ ###\ ###</c:formatCode>
                <c:ptCount val="10"/>
                <c:pt idx="0">
                  <c:v>23340911</c:v>
                </c:pt>
                <c:pt idx="1">
                  <c:v>26336677</c:v>
                </c:pt>
                <c:pt idx="2">
                  <c:v>27077114</c:v>
                </c:pt>
                <c:pt idx="3">
                  <c:v>28632204</c:v>
                </c:pt>
                <c:pt idx="4">
                  <c:v>31456076</c:v>
                </c:pt>
                <c:pt idx="5">
                  <c:v>31782832</c:v>
                </c:pt>
                <c:pt idx="6">
                  <c:v>34910098</c:v>
                </c:pt>
                <c:pt idx="7">
                  <c:v>36837900</c:v>
                </c:pt>
                <c:pt idx="8">
                  <c:v>36244632</c:v>
                </c:pt>
                <c:pt idx="9">
                  <c:v>25352213</c:v>
                </c:pt>
              </c:numCache>
            </c:numRef>
          </c:val>
          <c:smooth val="0"/>
        </c:ser>
        <c:dLbls>
          <c:showLegendKey val="0"/>
          <c:showVal val="0"/>
          <c:showCatName val="0"/>
          <c:showSerName val="0"/>
          <c:showPercent val="0"/>
          <c:showBubbleSize val="0"/>
        </c:dLbls>
        <c:marker val="1"/>
        <c:smooth val="0"/>
        <c:axId val="90000000"/>
        <c:axId val="90009984"/>
      </c:lineChart>
      <c:catAx>
        <c:axId val="90000000"/>
        <c:scaling>
          <c:orientation val="minMax"/>
        </c:scaling>
        <c:delete val="0"/>
        <c:axPos val="b"/>
        <c:numFmt formatCode="General" sourceLinked="1"/>
        <c:majorTickMark val="out"/>
        <c:minorTickMark val="none"/>
        <c:tickLblPos val="nextTo"/>
        <c:txPr>
          <a:bodyPr/>
          <a:lstStyle/>
          <a:p>
            <a:pPr>
              <a:defRPr b="1"/>
            </a:pPr>
            <a:endParaRPr lang="tr-TR"/>
          </a:p>
        </c:txPr>
        <c:crossAx val="90009984"/>
        <c:crosses val="autoZero"/>
        <c:auto val="0"/>
        <c:lblAlgn val="ctr"/>
        <c:lblOffset val="100"/>
        <c:noMultiLvlLbl val="0"/>
      </c:catAx>
      <c:valAx>
        <c:axId val="90009984"/>
        <c:scaling>
          <c:orientation val="minMax"/>
        </c:scaling>
        <c:delete val="0"/>
        <c:axPos val="l"/>
        <c:majorGridlines>
          <c:spPr>
            <a:ln/>
          </c:spPr>
        </c:majorGridlines>
        <c:numFmt formatCode="###\ ###\ ###" sourceLinked="1"/>
        <c:majorTickMark val="out"/>
        <c:minorTickMark val="none"/>
        <c:tickLblPos val="nextTo"/>
        <c:crossAx val="90000000"/>
        <c:crosses val="autoZero"/>
        <c:crossBetween val="between"/>
      </c:valAx>
      <c:spPr>
        <a:solidFill>
          <a:srgbClr val="FFFFCC"/>
        </a:solidFill>
        <a:ln w="12700">
          <a:solidFill>
            <a:srgbClr val="808080"/>
          </a:solidFill>
        </a:ln>
      </c:spPr>
    </c:plotArea>
    <c:plotVisOnly val="1"/>
    <c:dispBlanksAs val="gap"/>
    <c:showDLblsOverMax val="0"/>
  </c:chart>
  <c:printSettings>
    <c:headerFooter/>
    <c:pageMargins b="0.75000000000000244" l="0.70000000000000062" r="0.70000000000000062" t="0.75000000000000244"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tr-TR"/>
              <a:t>FOREIGN</a:t>
            </a:r>
            <a:r>
              <a:rPr lang="tr-TR" baseline="0"/>
              <a:t> VISITORS DEPARTING FROM TURKEY </a:t>
            </a:r>
            <a:r>
              <a:rPr lang="en-US"/>
              <a:t>(2007-2016)</a:t>
            </a:r>
          </a:p>
        </c:rich>
      </c:tx>
      <c:overlay val="0"/>
      <c:spPr>
        <a:noFill/>
        <a:ln>
          <a:noFill/>
        </a:ln>
      </c:spPr>
    </c:title>
    <c:autoTitleDeleted val="0"/>
    <c:plotArea>
      <c:layout>
        <c:manualLayout>
          <c:layoutTarget val="inner"/>
          <c:xMode val="edge"/>
          <c:yMode val="edge"/>
          <c:x val="9.2310696657798119E-2"/>
          <c:y val="0.12276457784133717"/>
          <c:w val="0.89577347200200663"/>
          <c:h val="0.80414525864792064"/>
        </c:manualLayout>
      </c:layout>
      <c:lineChart>
        <c:grouping val="standard"/>
        <c:varyColors val="0"/>
        <c:ser>
          <c:idx val="0"/>
          <c:order val="0"/>
          <c:tx>
            <c:strRef>
              <c:f>'Graphics-2'!$C$2</c:f>
              <c:strCache>
                <c:ptCount val="1"/>
                <c:pt idx="0">
                  <c:v>Çıkan Yabancı Ziyaretçi</c:v>
                </c:pt>
              </c:strCache>
            </c:strRef>
          </c:tx>
          <c:spPr>
            <a:ln>
              <a:solidFill>
                <a:schemeClr val="accent2">
                  <a:lumMod val="60000"/>
                  <a:lumOff val="40000"/>
                </a:schemeClr>
              </a:solidFill>
            </a:ln>
          </c:spPr>
          <c:dLbls>
            <c:dLbl>
              <c:idx val="0"/>
              <c:layout>
                <c:manualLayout>
                  <c:x val="-4.3989381873340914E-2"/>
                  <c:y val="3.8858530661809401E-2"/>
                </c:manualLayout>
              </c:layout>
              <c:showLegendKey val="0"/>
              <c:showVal val="1"/>
              <c:showCatName val="0"/>
              <c:showSerName val="0"/>
              <c:showPercent val="0"/>
              <c:showBubbleSize val="0"/>
            </c:dLbl>
            <c:dLbl>
              <c:idx val="1"/>
              <c:layout>
                <c:manualLayout>
                  <c:x val="-3.6405005688282317E-2"/>
                  <c:y val="4.8573163327261686E-2"/>
                </c:manualLayout>
              </c:layout>
              <c:showLegendKey val="0"/>
              <c:showVal val="1"/>
              <c:showCatName val="0"/>
              <c:showSerName val="0"/>
              <c:showPercent val="0"/>
              <c:showBubbleSize val="0"/>
            </c:dLbl>
            <c:dLbl>
              <c:idx val="2"/>
              <c:layout>
                <c:manualLayout>
                  <c:x val="-5.1573758058399699E-2"/>
                  <c:y val="-3.4001214329083325E-2"/>
                </c:manualLayout>
              </c:layout>
              <c:showLegendKey val="0"/>
              <c:showVal val="1"/>
              <c:showCatName val="0"/>
              <c:showSerName val="0"/>
              <c:showPercent val="0"/>
              <c:showBubbleSize val="0"/>
            </c:dLbl>
            <c:dLbl>
              <c:idx val="3"/>
              <c:layout>
                <c:manualLayout>
                  <c:x val="-4.0955631399317502E-2"/>
                  <c:y val="3.6429872495446387E-2"/>
                </c:manualLayout>
              </c:layout>
              <c:showLegendKey val="0"/>
              <c:showVal val="1"/>
              <c:showCatName val="0"/>
              <c:showSerName val="0"/>
              <c:showPercent val="0"/>
              <c:showBubbleSize val="0"/>
            </c:dLbl>
            <c:dLbl>
              <c:idx val="4"/>
              <c:layout>
                <c:manualLayout>
                  <c:x val="-4.5506257110352694E-2"/>
                  <c:y val="-3.1572556162720096E-2"/>
                </c:manualLayout>
              </c:layout>
              <c:showLegendKey val="0"/>
              <c:showVal val="1"/>
              <c:showCatName val="0"/>
              <c:showSerName val="0"/>
              <c:showPercent val="0"/>
              <c:showBubbleSize val="0"/>
            </c:dLbl>
            <c:dLbl>
              <c:idx val="5"/>
              <c:layout>
                <c:manualLayout>
                  <c:x val="-3.9438756162305653E-2"/>
                  <c:y val="3.6429872495446443E-2"/>
                </c:manualLayout>
              </c:layout>
              <c:showLegendKey val="0"/>
              <c:showVal val="1"/>
              <c:showCatName val="0"/>
              <c:showSerName val="0"/>
              <c:showPercent val="0"/>
              <c:showBubbleSize val="0"/>
            </c:dLbl>
            <c:dLbl>
              <c:idx val="6"/>
              <c:layout>
                <c:manualLayout>
                  <c:x val="-5.4607508532423313E-2"/>
                  <c:y val="-3.6429872495446415E-2"/>
                </c:manualLayout>
              </c:layout>
              <c:showLegendKey val="0"/>
              <c:showVal val="1"/>
              <c:showCatName val="0"/>
              <c:showSerName val="0"/>
              <c:showPercent val="0"/>
              <c:showBubbleSize val="0"/>
            </c:dLbl>
            <c:dLbl>
              <c:idx val="7"/>
              <c:layout>
                <c:manualLayout>
                  <c:x val="-3.6405005688282317E-2"/>
                  <c:y val="5.3430479659987894E-2"/>
                </c:manualLayout>
              </c:layout>
              <c:showLegendKey val="0"/>
              <c:showVal val="1"/>
              <c:showCatName val="0"/>
              <c:showSerName val="0"/>
              <c:showPercent val="0"/>
              <c:showBubbleSize val="0"/>
            </c:dLbl>
            <c:dLbl>
              <c:idx val="8"/>
              <c:layout>
                <c:manualLayout>
                  <c:x val="-4.2472506636329163E-2"/>
                  <c:y val="-3.6429872495446443E-2"/>
                </c:manualLayout>
              </c:layout>
              <c:showLegendKey val="0"/>
              <c:showVal val="1"/>
              <c:showCatName val="0"/>
              <c:showSerName val="0"/>
              <c:showPercent val="0"/>
              <c:showBubbleSize val="0"/>
            </c:dLbl>
            <c:dLbl>
              <c:idx val="9"/>
              <c:layout>
                <c:manualLayout>
                  <c:x val="-2.1236372757159745E-2"/>
                  <c:y val="3.4001214329083325E-2"/>
                </c:manualLayout>
              </c:layout>
              <c:showLegendKey val="0"/>
              <c:showVal val="1"/>
              <c:showCatName val="0"/>
              <c:showSerName val="0"/>
              <c:showPercent val="0"/>
              <c:showBubbleSize val="0"/>
            </c:dLbl>
            <c:spPr>
              <a:solidFill>
                <a:schemeClr val="accent1">
                  <a:lumMod val="20000"/>
                  <a:lumOff val="80000"/>
                </a:schemeClr>
              </a:solidFill>
            </c:spPr>
            <c:showLegendKey val="0"/>
            <c:showVal val="1"/>
            <c:showCatName val="0"/>
            <c:showSerName val="0"/>
            <c:showPercent val="0"/>
            <c:showBubbleSize val="0"/>
            <c:showLeaderLines val="0"/>
          </c:dLbls>
          <c:cat>
            <c:strRef>
              <c:f>'Graphics-2'!$B$3:$B$12</c:f>
              <c:strCache>
                <c:ptCount val="10"/>
                <c:pt idx="0">
                  <c:v>2007</c:v>
                </c:pt>
                <c:pt idx="1">
                  <c:v>2008</c:v>
                </c:pt>
                <c:pt idx="2">
                  <c:v>2009</c:v>
                </c:pt>
                <c:pt idx="3">
                  <c:v>2010</c:v>
                </c:pt>
                <c:pt idx="4">
                  <c:v>2011</c:v>
                </c:pt>
                <c:pt idx="5">
                  <c:v>2012</c:v>
                </c:pt>
                <c:pt idx="6">
                  <c:v>2013</c:v>
                </c:pt>
                <c:pt idx="7">
                  <c:v>2014</c:v>
                </c:pt>
                <c:pt idx="8">
                  <c:v>2015</c:v>
                </c:pt>
                <c:pt idx="9">
                  <c:v>2016</c:v>
                </c:pt>
              </c:strCache>
            </c:strRef>
          </c:cat>
          <c:val>
            <c:numRef>
              <c:f>'Graphics-2'!$C$3:$C$12</c:f>
              <c:numCache>
                <c:formatCode>###\ ###\ ###</c:formatCode>
                <c:ptCount val="10"/>
                <c:pt idx="0">
                  <c:v>23017081</c:v>
                </c:pt>
                <c:pt idx="1">
                  <c:v>26431124</c:v>
                </c:pt>
                <c:pt idx="2">
                  <c:v>27347977</c:v>
                </c:pt>
                <c:pt idx="3">
                  <c:v>28510852</c:v>
                </c:pt>
                <c:pt idx="4">
                  <c:v>31324528</c:v>
                </c:pt>
                <c:pt idx="5">
                  <c:v>31655188</c:v>
                </c:pt>
                <c:pt idx="6">
                  <c:v>34686402</c:v>
                </c:pt>
                <c:pt idx="7">
                  <c:v>36507184</c:v>
                </c:pt>
                <c:pt idx="8">
                  <c:v>35903327</c:v>
                </c:pt>
                <c:pt idx="9">
                  <c:v>25432123</c:v>
                </c:pt>
              </c:numCache>
            </c:numRef>
          </c:val>
          <c:smooth val="0"/>
        </c:ser>
        <c:dLbls>
          <c:showLegendKey val="0"/>
          <c:showVal val="0"/>
          <c:showCatName val="0"/>
          <c:showSerName val="0"/>
          <c:showPercent val="0"/>
          <c:showBubbleSize val="0"/>
        </c:dLbls>
        <c:marker val="1"/>
        <c:smooth val="0"/>
        <c:axId val="89858816"/>
        <c:axId val="89860352"/>
      </c:lineChart>
      <c:catAx>
        <c:axId val="89858816"/>
        <c:scaling>
          <c:orientation val="minMax"/>
        </c:scaling>
        <c:delete val="0"/>
        <c:axPos val="b"/>
        <c:numFmt formatCode="General" sourceLinked="1"/>
        <c:majorTickMark val="out"/>
        <c:minorTickMark val="none"/>
        <c:tickLblPos val="nextTo"/>
        <c:txPr>
          <a:bodyPr/>
          <a:lstStyle/>
          <a:p>
            <a:pPr>
              <a:defRPr b="1"/>
            </a:pPr>
            <a:endParaRPr lang="tr-TR"/>
          </a:p>
        </c:txPr>
        <c:crossAx val="89860352"/>
        <c:crosses val="autoZero"/>
        <c:auto val="0"/>
        <c:lblAlgn val="ctr"/>
        <c:lblOffset val="100"/>
        <c:noMultiLvlLbl val="0"/>
      </c:catAx>
      <c:valAx>
        <c:axId val="89860352"/>
        <c:scaling>
          <c:orientation val="minMax"/>
        </c:scaling>
        <c:delete val="0"/>
        <c:axPos val="l"/>
        <c:majorGridlines>
          <c:spPr>
            <a:ln/>
          </c:spPr>
        </c:majorGridlines>
        <c:numFmt formatCode="###\ ###\ ###" sourceLinked="1"/>
        <c:majorTickMark val="out"/>
        <c:minorTickMark val="none"/>
        <c:tickLblPos val="nextTo"/>
        <c:crossAx val="89858816"/>
        <c:crosses val="autoZero"/>
        <c:crossBetween val="between"/>
      </c:valAx>
      <c:spPr>
        <a:solidFill>
          <a:srgbClr val="FFFFCC"/>
        </a:solidFill>
        <a:ln w="12700">
          <a:solidFill>
            <a:srgbClr val="808080"/>
          </a:solidFill>
        </a:ln>
      </c:spPr>
    </c:plotArea>
    <c:plotVisOnly val="1"/>
    <c:dispBlanksAs val="gap"/>
    <c:showDLblsOverMax val="0"/>
  </c:chart>
  <c:printSettings>
    <c:headerFooter/>
    <c:pageMargins b="0.74803149606299479" l="0.70866141732283772" r="0.70866141732283772" t="0.74803149606299479" header="0.31496062992126239" footer="0.31496062992126239"/>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tr-TR"/>
              <a:t>FOREIGN</a:t>
            </a:r>
            <a:r>
              <a:rPr lang="tr-TR" baseline="0"/>
              <a:t> VISITOR ARRIVALS  BY MONTHS </a:t>
            </a:r>
            <a:r>
              <a:rPr lang="en-US"/>
              <a:t>(2015-2016)</a:t>
            </a:r>
          </a:p>
        </c:rich>
      </c:tx>
      <c:overlay val="0"/>
      <c:spPr>
        <a:noFill/>
        <a:ln>
          <a:noFill/>
        </a:ln>
      </c:spPr>
    </c:title>
    <c:autoTitleDeleted val="0"/>
    <c:plotArea>
      <c:layout>
        <c:manualLayout>
          <c:layoutTarget val="inner"/>
          <c:xMode val="edge"/>
          <c:yMode val="edge"/>
          <c:x val="8.357427231708478E-2"/>
          <c:y val="9.0343658733479576E-2"/>
          <c:w val="0.89955008994661756"/>
          <c:h val="0.79827797967561742"/>
        </c:manualLayout>
      </c:layout>
      <c:barChart>
        <c:barDir val="col"/>
        <c:grouping val="clustered"/>
        <c:varyColors val="0"/>
        <c:ser>
          <c:idx val="0"/>
          <c:order val="0"/>
          <c:tx>
            <c:strRef>
              <c:f>'Graphics-3'!$B$3</c:f>
              <c:strCache>
                <c:ptCount val="1"/>
                <c:pt idx="0">
                  <c:v>2015</c:v>
                </c:pt>
              </c:strCache>
            </c:strRef>
          </c:tx>
          <c:spPr>
            <a:pattFill prst="dkDnDiag">
              <a:fgClr>
                <a:schemeClr val="accent5">
                  <a:lumMod val="75000"/>
                </a:schemeClr>
              </a:fgClr>
              <a:bgClr>
                <a:schemeClr val="bg1"/>
              </a:bgClr>
            </a:pattFill>
          </c:spPr>
          <c:invertIfNegative val="0"/>
          <c:cat>
            <c:strRef>
              <c:f>'Graphics-3'!$C$2:$N$2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'Graphics-3'!$C$3:$N$3</c:f>
              <c:numCache>
                <c:formatCode>###\ ###\ ###</c:formatCode>
                <c:ptCount val="12"/>
                <c:pt idx="0">
                  <c:v>1250941</c:v>
                </c:pt>
                <c:pt idx="1">
                  <c:v>1383343</c:v>
                </c:pt>
                <c:pt idx="2">
                  <c:v>1895940</c:v>
                </c:pt>
                <c:pt idx="3">
                  <c:v>2437263</c:v>
                </c:pt>
                <c:pt idx="4">
                  <c:v>3804158</c:v>
                </c:pt>
                <c:pt idx="5">
                  <c:v>4123109</c:v>
                </c:pt>
                <c:pt idx="6">
                  <c:v>5480502</c:v>
                </c:pt>
                <c:pt idx="7">
                  <c:v>5130967</c:v>
                </c:pt>
                <c:pt idx="8">
                  <c:v>4251870</c:v>
                </c:pt>
                <c:pt idx="9">
                  <c:v>3301194</c:v>
                </c:pt>
                <c:pt idx="10">
                  <c:v>1720554</c:v>
                </c:pt>
                <c:pt idx="11">
                  <c:v>1464791</c:v>
                </c:pt>
              </c:numCache>
            </c:numRef>
          </c:val>
        </c:ser>
        <c:ser>
          <c:idx val="1"/>
          <c:order val="1"/>
          <c:tx>
            <c:strRef>
              <c:f>'Graphics-3'!$B$4</c:f>
              <c:strCache>
                <c:ptCount val="1"/>
                <c:pt idx="0">
                  <c:v>2016</c:v>
                </c:pt>
              </c:strCache>
            </c:strRef>
          </c:tx>
          <c:spPr>
            <a:pattFill prst="pct10">
              <a:fgClr>
                <a:srgbClr val="FFFFCC"/>
              </a:fgClr>
              <a:bgClr>
                <a:schemeClr val="accent2">
                  <a:lumMod val="75000"/>
                </a:schemeClr>
              </a:bgClr>
            </a:pattFill>
          </c:spPr>
          <c:invertIfNegative val="0"/>
          <c:val>
            <c:numRef>
              <c:f>'Graphics-3'!$C$4:$N$4</c:f>
              <c:numCache>
                <c:formatCode>###\ ###\ ###</c:formatCode>
                <c:ptCount val="12"/>
                <c:pt idx="0">
                  <c:v>1170333</c:v>
                </c:pt>
                <c:pt idx="1">
                  <c:v>1240633</c:v>
                </c:pt>
                <c:pt idx="2">
                  <c:v>1652511</c:v>
                </c:pt>
                <c:pt idx="3">
                  <c:v>1753045</c:v>
                </c:pt>
                <c:pt idx="4">
                  <c:v>2485411</c:v>
                </c:pt>
                <c:pt idx="5">
                  <c:v>2438293</c:v>
                </c:pt>
                <c:pt idx="6">
                  <c:v>3468202</c:v>
                </c:pt>
                <c:pt idx="7">
                  <c:v>3183003</c:v>
                </c:pt>
                <c:pt idx="8">
                  <c:v>2855397</c:v>
                </c:pt>
                <c:pt idx="9">
                  <c:v>2449948</c:v>
                </c:pt>
                <c:pt idx="10">
                  <c:v>1353280</c:v>
                </c:pt>
                <c:pt idx="11">
                  <c:v>1302157</c:v>
                </c:pt>
              </c:numCache>
            </c:numRef>
          </c:val>
        </c:ser>
        <c:dLbls>
          <c:showLegendKey val="0"/>
          <c:showVal val="0"/>
          <c:showCatName val="0"/>
          <c:showSerName val="0"/>
          <c:showPercent val="0"/>
          <c:showBubbleSize val="0"/>
        </c:dLbls>
        <c:gapWidth val="150"/>
        <c:axId val="97657984"/>
        <c:axId val="97659520"/>
      </c:barChart>
      <c:catAx>
        <c:axId val="97657984"/>
        <c:scaling>
          <c:orientation val="minMax"/>
        </c:scaling>
        <c:delete val="0"/>
        <c:axPos val="b"/>
        <c:numFmt formatCode="General" sourceLinked="1"/>
        <c:majorTickMark val="out"/>
        <c:minorTickMark val="none"/>
        <c:tickLblPos val="nextTo"/>
        <c:txPr>
          <a:bodyPr/>
          <a:lstStyle/>
          <a:p>
            <a:pPr>
              <a:defRPr b="1"/>
            </a:pPr>
            <a:endParaRPr lang="tr-TR"/>
          </a:p>
        </c:txPr>
        <c:crossAx val="97659520"/>
        <c:crosses val="autoZero"/>
        <c:auto val="0"/>
        <c:lblAlgn val="ctr"/>
        <c:lblOffset val="100"/>
        <c:noMultiLvlLbl val="0"/>
      </c:catAx>
      <c:valAx>
        <c:axId val="97659520"/>
        <c:scaling>
          <c:orientation val="minMax"/>
        </c:scaling>
        <c:delete val="0"/>
        <c:axPos val="l"/>
        <c:majorGridlines>
          <c:spPr>
            <a:ln/>
          </c:spPr>
        </c:majorGridlines>
        <c:numFmt formatCode="###\ ###\ ###" sourceLinked="1"/>
        <c:majorTickMark val="out"/>
        <c:minorTickMark val="none"/>
        <c:tickLblPos val="nextTo"/>
        <c:crossAx val="97657984"/>
        <c:crosses val="autoZero"/>
        <c:crossBetween val="between"/>
      </c:valAx>
      <c:spPr>
        <a:solidFill>
          <a:srgbClr val="FFFFCC"/>
        </a:solidFill>
        <a:ln w="12700">
          <a:solidFill>
            <a:srgbClr val="808080"/>
          </a:solidFill>
        </a:ln>
      </c:spPr>
    </c:plotArea>
    <c:legend>
      <c:legendPos val="r"/>
      <c:layout>
        <c:manualLayout>
          <c:xMode val="edge"/>
          <c:yMode val="edge"/>
          <c:x val="9.7731103836739511E-2"/>
          <c:y val="0.10580699151736445"/>
          <c:w val="0.22528950741622444"/>
          <c:h val="5.1868597070527503E-2"/>
        </c:manualLayout>
      </c:layout>
      <c:overlay val="0"/>
      <c:spPr>
        <a:noFill/>
        <a:ln>
          <a:solidFill>
            <a:schemeClr val="accent4">
              <a:lumMod val="60000"/>
              <a:lumOff val="40000"/>
            </a:schemeClr>
          </a:solidFill>
        </a:ln>
      </c:spPr>
      <c:txPr>
        <a:bodyPr/>
        <a:lstStyle/>
        <a:p>
          <a:pPr>
            <a:defRPr sz="1400" baseline="0"/>
          </a:pPr>
          <a:endParaRPr lang="tr-TR"/>
        </a:p>
      </c:txPr>
    </c:legend>
    <c:plotVisOnly val="1"/>
    <c:dispBlanksAs val="gap"/>
    <c:showDLblsOverMax val="0"/>
  </c:chart>
  <c:printSettings>
    <c:headerFooter/>
    <c:pageMargins b="0.75000000000000244" l="0.70000000000000062" r="0.70000000000000062" t="0.75000000000000244"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tr-TR"/>
              <a:t>FOREIGN EXCURSIONIST</a:t>
            </a:r>
            <a:r>
              <a:rPr lang="tr-TR" baseline="0"/>
              <a:t> ARRIVALS BY MONTHS </a:t>
            </a:r>
            <a:r>
              <a:rPr lang="en-US"/>
              <a:t>(2015-2016)</a:t>
            </a:r>
          </a:p>
        </c:rich>
      </c:tx>
      <c:overlay val="0"/>
      <c:spPr>
        <a:noFill/>
        <a:ln>
          <a:noFill/>
        </a:ln>
      </c:spPr>
    </c:title>
    <c:autoTitleDeleted val="0"/>
    <c:plotArea>
      <c:layout>
        <c:manualLayout>
          <c:layoutTarget val="inner"/>
          <c:xMode val="edge"/>
          <c:yMode val="edge"/>
          <c:x val="8.4592380497893124E-2"/>
          <c:y val="9.0782184693897691E-2"/>
          <c:w val="0.90231627635577361"/>
          <c:h val="0.7173295341313356"/>
        </c:manualLayout>
      </c:layout>
      <c:barChart>
        <c:barDir val="col"/>
        <c:grouping val="clustered"/>
        <c:varyColors val="0"/>
        <c:ser>
          <c:idx val="0"/>
          <c:order val="0"/>
          <c:tx>
            <c:strRef>
              <c:f>'Graphics-4'!$B$3</c:f>
              <c:strCache>
                <c:ptCount val="1"/>
                <c:pt idx="0">
                  <c:v>2015</c:v>
                </c:pt>
              </c:strCache>
            </c:strRef>
          </c:tx>
          <c:spPr>
            <a:pattFill prst="narVert">
              <a:fgClr>
                <a:schemeClr val="accent5"/>
              </a:fgClr>
              <a:bgClr>
                <a:schemeClr val="bg1"/>
              </a:bgClr>
            </a:pattFill>
          </c:spPr>
          <c:invertIfNegative val="0"/>
          <c:cat>
            <c:strRef>
              <c:f>'Graphics-4'!$C$2:$N$2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'Graphics-4'!$C$3:$N$3</c:f>
              <c:numCache>
                <c:formatCode>###\ ###\ ###</c:formatCode>
                <c:ptCount val="12"/>
                <c:pt idx="0">
                  <c:v>13972</c:v>
                </c:pt>
                <c:pt idx="1">
                  <c:v>12514</c:v>
                </c:pt>
                <c:pt idx="2">
                  <c:v>24947</c:v>
                </c:pt>
                <c:pt idx="3">
                  <c:v>114667</c:v>
                </c:pt>
                <c:pt idx="4">
                  <c:v>188486</c:v>
                </c:pt>
                <c:pt idx="5">
                  <c:v>225570</c:v>
                </c:pt>
                <c:pt idx="6">
                  <c:v>250525</c:v>
                </c:pt>
                <c:pt idx="7">
                  <c:v>247028</c:v>
                </c:pt>
                <c:pt idx="8">
                  <c:v>247642</c:v>
                </c:pt>
                <c:pt idx="9">
                  <c:v>222348</c:v>
                </c:pt>
                <c:pt idx="10">
                  <c:v>75033</c:v>
                </c:pt>
                <c:pt idx="11">
                  <c:v>9713</c:v>
                </c:pt>
              </c:numCache>
            </c:numRef>
          </c:val>
        </c:ser>
        <c:ser>
          <c:idx val="1"/>
          <c:order val="1"/>
          <c:tx>
            <c:strRef>
              <c:f>'Graphics-4'!$B$4</c:f>
              <c:strCache>
                <c:ptCount val="1"/>
                <c:pt idx="0">
                  <c:v>2016</c:v>
                </c:pt>
              </c:strCache>
            </c:strRef>
          </c:tx>
          <c:spPr>
            <a:pattFill prst="pct75">
              <a:fgClr>
                <a:srgbClr val="C00000"/>
              </a:fgClr>
              <a:bgClr>
                <a:schemeClr val="bg1"/>
              </a:bgClr>
            </a:pattFill>
          </c:spPr>
          <c:invertIfNegative val="0"/>
          <c:val>
            <c:numRef>
              <c:f>'Graphics-4'!$C$4:$N$4</c:f>
              <c:numCache>
                <c:formatCode>###\ ###\ ###</c:formatCode>
                <c:ptCount val="12"/>
                <c:pt idx="0">
                  <c:v>4025</c:v>
                </c:pt>
                <c:pt idx="1">
                  <c:v>3958</c:v>
                </c:pt>
                <c:pt idx="2">
                  <c:v>21650</c:v>
                </c:pt>
                <c:pt idx="3">
                  <c:v>46238</c:v>
                </c:pt>
                <c:pt idx="4">
                  <c:v>95724</c:v>
                </c:pt>
                <c:pt idx="5">
                  <c:v>104038</c:v>
                </c:pt>
                <c:pt idx="6">
                  <c:v>69331</c:v>
                </c:pt>
                <c:pt idx="7">
                  <c:v>83865</c:v>
                </c:pt>
                <c:pt idx="8">
                  <c:v>83882</c:v>
                </c:pt>
                <c:pt idx="9">
                  <c:v>80238</c:v>
                </c:pt>
                <c:pt idx="10">
                  <c:v>17454</c:v>
                </c:pt>
                <c:pt idx="11">
                  <c:v>5074</c:v>
                </c:pt>
              </c:numCache>
            </c:numRef>
          </c:val>
        </c:ser>
        <c:dLbls>
          <c:showLegendKey val="0"/>
          <c:showVal val="0"/>
          <c:showCatName val="0"/>
          <c:showSerName val="0"/>
          <c:showPercent val="0"/>
          <c:showBubbleSize val="0"/>
        </c:dLbls>
        <c:gapWidth val="150"/>
        <c:axId val="98963456"/>
        <c:axId val="98964992"/>
      </c:barChart>
      <c:catAx>
        <c:axId val="98963456"/>
        <c:scaling>
          <c:orientation val="minMax"/>
        </c:scaling>
        <c:delete val="0"/>
        <c:axPos val="b"/>
        <c:numFmt formatCode="General" sourceLinked="1"/>
        <c:majorTickMark val="out"/>
        <c:minorTickMark val="none"/>
        <c:tickLblPos val="nextTo"/>
        <c:txPr>
          <a:bodyPr rot="-5400000" vert="horz" anchor="ctr" anchorCtr="0"/>
          <a:lstStyle/>
          <a:p>
            <a:pPr>
              <a:defRPr sz="900" b="0" kern="1200" baseline="0">
                <a:latin typeface="+mn-lt"/>
                <a:cs typeface="Times New Roman" panose="02020603050405020304" pitchFamily="18" charset="0"/>
              </a:defRPr>
            </a:pPr>
            <a:endParaRPr lang="tr-TR"/>
          </a:p>
        </c:txPr>
        <c:crossAx val="98964992"/>
        <c:crosses val="autoZero"/>
        <c:auto val="0"/>
        <c:lblAlgn val="ctr"/>
        <c:lblOffset val="100"/>
        <c:noMultiLvlLbl val="0"/>
      </c:catAx>
      <c:valAx>
        <c:axId val="98964992"/>
        <c:scaling>
          <c:orientation val="minMax"/>
        </c:scaling>
        <c:delete val="0"/>
        <c:axPos val="l"/>
        <c:majorGridlines>
          <c:spPr>
            <a:ln/>
          </c:spPr>
        </c:majorGridlines>
        <c:numFmt formatCode="###\ ###\ ###" sourceLinked="1"/>
        <c:majorTickMark val="out"/>
        <c:minorTickMark val="none"/>
        <c:tickLblPos val="nextTo"/>
        <c:crossAx val="98963456"/>
        <c:crosses val="autoZero"/>
        <c:crossBetween val="between"/>
      </c:valAx>
      <c:spPr>
        <a:solidFill>
          <a:srgbClr val="FFFFCC"/>
        </a:solidFill>
        <a:ln w="12700">
          <a:solidFill>
            <a:srgbClr val="808080"/>
          </a:solidFill>
        </a:ln>
      </c:spPr>
    </c:plotArea>
    <c:legend>
      <c:legendPos val="r"/>
      <c:layout>
        <c:manualLayout>
          <c:xMode val="edge"/>
          <c:yMode val="edge"/>
          <c:x val="0.11390354177755772"/>
          <c:y val="0.11951030845387825"/>
          <c:w val="0.18673829436512185"/>
          <c:h val="5.7902980574030476E-2"/>
        </c:manualLayout>
      </c:layout>
      <c:overlay val="0"/>
      <c:spPr>
        <a:ln>
          <a:solidFill>
            <a:srgbClr val="92D050"/>
          </a:solidFill>
        </a:ln>
      </c:spPr>
      <c:txPr>
        <a:bodyPr/>
        <a:lstStyle/>
        <a:p>
          <a:pPr>
            <a:defRPr sz="1400" baseline="0"/>
          </a:pPr>
          <a:endParaRPr lang="tr-TR"/>
        </a:p>
      </c:txPr>
    </c:legend>
    <c:plotVisOnly val="1"/>
    <c:dispBlanksAs val="gap"/>
    <c:showDLblsOverMax val="0"/>
  </c:chart>
  <c:printSettings>
    <c:headerFooter/>
    <c:pageMargins b="0.75000000000000244" l="0.70000000000000062" r="0.70000000000000062" t="0.75000000000000244" header="0.30000000000000032" footer="0.30000000000000032"/>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tr-T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rot="0" vert="horz"/>
          <a:lstStyle/>
          <a:p>
            <a:pPr>
              <a:defRPr sz="1400" b="1" i="0" baseline="0"/>
            </a:pPr>
            <a:r>
              <a:rPr lang="tr-TR" sz="1400" b="1" i="0" baseline="0"/>
              <a:t>FOREIGN  VISITOR ARRIVALS BY NATIONALITIES </a:t>
            </a:r>
            <a:r>
              <a:rPr lang="en-US" sz="1400" b="1" i="0" baseline="0"/>
              <a:t> </a:t>
            </a:r>
            <a:r>
              <a:rPr lang="tr-TR" sz="1400" b="1" i="0" baseline="0"/>
              <a:t>(</a:t>
            </a:r>
            <a:r>
              <a:rPr lang="en-US" sz="1400" b="1" i="0" baseline="0"/>
              <a:t>2015 - 2016</a:t>
            </a:r>
            <a:r>
              <a:rPr lang="tr-TR" sz="1400" b="1" i="0" baseline="0"/>
              <a:t>)  </a:t>
            </a:r>
          </a:p>
          <a:p>
            <a:pPr>
              <a:defRPr sz="1400" b="1" i="0" baseline="0"/>
            </a:pPr>
            <a:r>
              <a:rPr lang="en-US" sz="1400" b="1" i="0" baseline="0"/>
              <a:t>(</a:t>
            </a:r>
            <a:r>
              <a:rPr lang="tr-TR" sz="1400" b="1" i="0" baseline="0"/>
              <a:t>TOP FIVE) </a:t>
            </a:r>
            <a:endParaRPr lang="en-US" sz="1400" b="1" i="0" baseline="0"/>
          </a:p>
        </c:rich>
      </c:tx>
      <c:layout>
        <c:manualLayout>
          <c:xMode val="edge"/>
          <c:yMode val="edge"/>
          <c:x val="0.16033028937662741"/>
          <c:y val="7.8817733990148141E-3"/>
        </c:manualLayout>
      </c:layout>
      <c:overlay val="0"/>
    </c:title>
    <c:autoTitleDeleted val="0"/>
    <c:view3D>
      <c:rotX val="10"/>
      <c:rotY val="20"/>
      <c:depthPercent val="100"/>
      <c:rAngAx val="1"/>
    </c:view3D>
    <c:floor>
      <c:thickness val="0"/>
      <c:spPr>
        <a:solidFill>
          <a:srgbClr val="FFFFCC"/>
        </a:solidFill>
      </c:spPr>
    </c:floor>
    <c:sideWall>
      <c:thickness val="0"/>
      <c:spPr>
        <a:solidFill>
          <a:srgbClr val="FFFFCC"/>
        </a:solidFill>
        <a:ln>
          <a:solidFill>
            <a:schemeClr val="accent1"/>
          </a:solidFill>
        </a:ln>
      </c:spPr>
    </c:sideWall>
    <c:backWall>
      <c:thickness val="0"/>
      <c:spPr>
        <a:solidFill>
          <a:srgbClr val="FFFFCC"/>
        </a:solidFill>
        <a:ln>
          <a:solidFill>
            <a:schemeClr val="accent1"/>
          </a:solidFill>
        </a:ln>
        <a:scene3d>
          <a:camera prst="orthographicFront"/>
          <a:lightRig rig="threePt" dir="t"/>
        </a:scene3d>
        <a:sp3d/>
      </c:spPr>
    </c:backWall>
    <c:plotArea>
      <c:layout>
        <c:manualLayout>
          <c:layoutTarget val="inner"/>
          <c:xMode val="edge"/>
          <c:yMode val="edge"/>
          <c:x val="0.16404557558026586"/>
          <c:y val="5.8447914815358597E-2"/>
          <c:w val="0.77448754229510264"/>
          <c:h val="0.87677168079846979"/>
        </c:manualLayout>
      </c:layout>
      <c:bar3DChart>
        <c:barDir val="bar"/>
        <c:grouping val="clustered"/>
        <c:varyColors val="0"/>
        <c:ser>
          <c:idx val="0"/>
          <c:order val="0"/>
          <c:tx>
            <c:strRef>
              <c:f>'Graphics-5'!$B$3</c:f>
              <c:strCache>
                <c:ptCount val="1"/>
                <c:pt idx="0">
                  <c:v>2016</c:v>
                </c:pt>
              </c:strCache>
            </c:strRef>
          </c:tx>
          <c:invertIfNegative val="0"/>
          <c:dLbls>
            <c:dLbl>
              <c:idx val="0"/>
              <c:layout>
                <c:manualLayout>
                  <c:x val="2.34948641213692E-2"/>
                  <c:y val="0"/>
                </c:manualLayout>
              </c:layout>
              <c:showLegendKey val="0"/>
              <c:showVal val="1"/>
              <c:showCatName val="0"/>
              <c:showSerName val="0"/>
              <c:showPercent val="0"/>
              <c:showBubbleSize val="0"/>
            </c:dLbl>
            <c:dLbl>
              <c:idx val="1"/>
              <c:layout>
                <c:manualLayout>
                  <c:x val="2.1536958777921812E-2"/>
                  <c:y val="1.020633071540662E-16"/>
                </c:manualLayout>
              </c:layout>
              <c:showLegendKey val="0"/>
              <c:showVal val="1"/>
              <c:showCatName val="0"/>
              <c:showSerName val="0"/>
              <c:showPercent val="0"/>
              <c:showBubbleSize val="0"/>
            </c:dLbl>
            <c:dLbl>
              <c:idx val="2"/>
              <c:layout>
                <c:manualLayout>
                  <c:x val="2.34948641213692E-2"/>
                  <c:y val="0"/>
                </c:manualLayout>
              </c:layout>
              <c:showLegendKey val="0"/>
              <c:showVal val="1"/>
              <c:showCatName val="0"/>
              <c:showSerName val="0"/>
              <c:showPercent val="0"/>
              <c:showBubbleSize val="0"/>
            </c:dLbl>
            <c:dLbl>
              <c:idx val="3"/>
              <c:layout>
                <c:manualLayout>
                  <c:x val="2.1536958777921812E-2"/>
                  <c:y val="0"/>
                </c:manualLayout>
              </c:layout>
              <c:showLegendKey val="0"/>
              <c:showVal val="1"/>
              <c:showCatName val="0"/>
              <c:showSerName val="0"/>
              <c:showPercent val="0"/>
              <c:showBubbleSize val="0"/>
            </c:dLbl>
            <c:dLbl>
              <c:idx val="4"/>
              <c:layout>
                <c:manualLayout>
                  <c:x val="1.7621148091026842E-2"/>
                  <c:y val="0"/>
                </c:manualLayout>
              </c:layout>
              <c:showLegendKey val="0"/>
              <c:showVal val="1"/>
              <c:showCatName val="0"/>
              <c:showSerName val="0"/>
              <c:showPercent val="0"/>
              <c:showBubbleSize val="0"/>
            </c:dLbl>
            <c:dLbl>
              <c:idx val="5"/>
              <c:layout>
                <c:manualLayout>
                  <c:x val="2.34948641213692E-2"/>
                  <c:y val="0"/>
                </c:manualLayout>
              </c:layout>
              <c:showLegendKey val="0"/>
              <c:showVal val="1"/>
              <c:showCatName val="0"/>
              <c:showSerName val="0"/>
              <c:showPercent val="0"/>
              <c:showBubbleSize val="0"/>
            </c:dLbl>
            <c:txPr>
              <a:bodyPr/>
              <a:lstStyle/>
              <a:p>
                <a:pPr>
                  <a:defRPr b="1" i="0" baseline="0">
                    <a:solidFill>
                      <a:srgbClr val="0070C0"/>
                    </a:solidFill>
                  </a:defRPr>
                </a:pPr>
                <a:endParaRPr lang="tr-TR"/>
              </a:p>
            </c:txPr>
            <c:showLegendKey val="0"/>
            <c:showVal val="1"/>
            <c:showCatName val="0"/>
            <c:showSerName val="0"/>
            <c:showPercent val="0"/>
            <c:showBubbleSize val="0"/>
            <c:showLeaderLines val="0"/>
          </c:dLbls>
          <c:cat>
            <c:strRef>
              <c:f>'Graphics-5'!$C$2:$H$2</c:f>
              <c:strCache>
                <c:ptCount val="6"/>
                <c:pt idx="0">
                  <c:v>Other</c:v>
                </c:pt>
                <c:pt idx="1">
                  <c:v>Iran</c:v>
                </c:pt>
                <c:pt idx="2">
                  <c:v>Bulgaria</c:v>
                </c:pt>
                <c:pt idx="3">
                  <c:v>United kingdom</c:v>
                </c:pt>
                <c:pt idx="4">
                  <c:v>Georgia</c:v>
                </c:pt>
                <c:pt idx="5">
                  <c:v>Germany</c:v>
                </c:pt>
              </c:strCache>
            </c:strRef>
          </c:cat>
          <c:val>
            <c:numRef>
              <c:f>'Graphics-5'!$C$3:$H$3</c:f>
              <c:numCache>
                <c:formatCode>###\ ###\ ###</c:formatCode>
                <c:ptCount val="6"/>
                <c:pt idx="0">
                  <c:v>14188466</c:v>
                </c:pt>
                <c:pt idx="1">
                  <c:v>1665160</c:v>
                </c:pt>
                <c:pt idx="2">
                  <c:v>1690766</c:v>
                </c:pt>
                <c:pt idx="3">
                  <c:v>1711481</c:v>
                </c:pt>
                <c:pt idx="4">
                  <c:v>2206266</c:v>
                </c:pt>
                <c:pt idx="5">
                  <c:v>3890074</c:v>
                </c:pt>
              </c:numCache>
            </c:numRef>
          </c:val>
        </c:ser>
        <c:ser>
          <c:idx val="1"/>
          <c:order val="1"/>
          <c:tx>
            <c:strRef>
              <c:f>'Graphics-5'!$B$4</c:f>
              <c:strCache>
                <c:ptCount val="1"/>
                <c:pt idx="0">
                  <c:v>2015</c:v>
                </c:pt>
              </c:strCache>
            </c:strRef>
          </c:tx>
          <c:invertIfNegative val="0"/>
          <c:dLbls>
            <c:dLbl>
              <c:idx val="0"/>
              <c:layout>
                <c:manualLayout>
                  <c:x val="1.9579053434474303E-2"/>
                  <c:y val="-1.3917884481558821E-3"/>
                </c:manualLayout>
              </c:layout>
              <c:showLegendKey val="0"/>
              <c:showVal val="1"/>
              <c:showCatName val="0"/>
              <c:showSerName val="0"/>
              <c:showPercent val="0"/>
              <c:showBubbleSize val="0"/>
            </c:dLbl>
            <c:dLbl>
              <c:idx val="1"/>
              <c:layout>
                <c:manualLayout>
                  <c:x val="2.34948641213692E-2"/>
                  <c:y val="0"/>
                </c:manualLayout>
              </c:layout>
              <c:showLegendKey val="0"/>
              <c:showVal val="1"/>
              <c:showCatName val="0"/>
              <c:showSerName val="0"/>
              <c:showPercent val="0"/>
              <c:showBubbleSize val="0"/>
            </c:dLbl>
            <c:dLbl>
              <c:idx val="2"/>
              <c:layout>
                <c:manualLayout>
                  <c:x val="3.1326485495158873E-2"/>
                  <c:y val="0"/>
                </c:manualLayout>
              </c:layout>
              <c:showLegendKey val="0"/>
              <c:showVal val="1"/>
              <c:showCatName val="0"/>
              <c:showSerName val="0"/>
              <c:showPercent val="0"/>
              <c:showBubbleSize val="0"/>
            </c:dLbl>
            <c:dLbl>
              <c:idx val="3"/>
              <c:layout>
                <c:manualLayout>
                  <c:x val="1.9579053434474303E-2"/>
                  <c:y val="0"/>
                </c:manualLayout>
              </c:layout>
              <c:showLegendKey val="0"/>
              <c:showVal val="1"/>
              <c:showCatName val="0"/>
              <c:showSerName val="0"/>
              <c:showPercent val="0"/>
              <c:showBubbleSize val="0"/>
            </c:dLbl>
            <c:dLbl>
              <c:idx val="4"/>
              <c:layout>
                <c:manualLayout>
                  <c:x val="2.3494864121369152E-2"/>
                  <c:y val="0"/>
                </c:manualLayout>
              </c:layout>
              <c:showLegendKey val="0"/>
              <c:showVal val="1"/>
              <c:showCatName val="0"/>
              <c:showSerName val="0"/>
              <c:showPercent val="0"/>
              <c:showBubbleSize val="0"/>
            </c:dLbl>
            <c:dLbl>
              <c:idx val="5"/>
              <c:layout>
                <c:manualLayout>
                  <c:x val="2.7410674808264052E-2"/>
                  <c:y val="-1.3917884481558821E-3"/>
                </c:manualLayout>
              </c:layout>
              <c:showLegendKey val="0"/>
              <c:showVal val="1"/>
              <c:showCatName val="0"/>
              <c:showSerName val="0"/>
              <c:showPercent val="0"/>
              <c:showBubbleSize val="0"/>
            </c:dLbl>
            <c:txPr>
              <a:bodyPr/>
              <a:lstStyle/>
              <a:p>
                <a:pPr>
                  <a:defRPr b="1" i="0" baseline="0">
                    <a:solidFill>
                      <a:srgbClr val="C00000"/>
                    </a:solidFill>
                  </a:defRPr>
                </a:pPr>
                <a:endParaRPr lang="tr-TR"/>
              </a:p>
            </c:txPr>
            <c:showLegendKey val="0"/>
            <c:showVal val="1"/>
            <c:showCatName val="0"/>
            <c:showSerName val="0"/>
            <c:showPercent val="0"/>
            <c:showBubbleSize val="0"/>
            <c:showLeaderLines val="0"/>
          </c:dLbls>
          <c:cat>
            <c:strRef>
              <c:f>'Graphics-5'!$C$2:$H$2</c:f>
              <c:strCache>
                <c:ptCount val="6"/>
                <c:pt idx="0">
                  <c:v>Other</c:v>
                </c:pt>
                <c:pt idx="1">
                  <c:v>Iran</c:v>
                </c:pt>
                <c:pt idx="2">
                  <c:v>Bulgaria</c:v>
                </c:pt>
                <c:pt idx="3">
                  <c:v>United kingdom</c:v>
                </c:pt>
                <c:pt idx="4">
                  <c:v>Georgia</c:v>
                </c:pt>
                <c:pt idx="5">
                  <c:v>Germany</c:v>
                </c:pt>
              </c:strCache>
            </c:strRef>
          </c:cat>
          <c:val>
            <c:numRef>
              <c:f>'Graphics-5'!$C$4:$H$4</c:f>
              <c:numCache>
                <c:formatCode>###\ ###\ ###</c:formatCode>
                <c:ptCount val="6"/>
                <c:pt idx="0">
                  <c:v>22718004</c:v>
                </c:pt>
                <c:pt idx="1">
                  <c:v>1700385</c:v>
                </c:pt>
                <c:pt idx="2">
                  <c:v>1821480</c:v>
                </c:pt>
                <c:pt idx="3">
                  <c:v>2512139</c:v>
                </c:pt>
                <c:pt idx="4">
                  <c:v>1911832</c:v>
                </c:pt>
                <c:pt idx="5">
                  <c:v>5580792</c:v>
                </c:pt>
              </c:numCache>
            </c:numRef>
          </c:val>
        </c:ser>
        <c:dLbls>
          <c:showLegendKey val="0"/>
          <c:showVal val="0"/>
          <c:showCatName val="0"/>
          <c:showSerName val="0"/>
          <c:showPercent val="0"/>
          <c:showBubbleSize val="0"/>
        </c:dLbls>
        <c:gapWidth val="150"/>
        <c:shape val="cylinder"/>
        <c:axId val="99131392"/>
        <c:axId val="99132928"/>
        <c:axId val="0"/>
      </c:bar3DChart>
      <c:catAx>
        <c:axId val="99131392"/>
        <c:scaling>
          <c:orientation val="minMax"/>
        </c:scaling>
        <c:delete val="0"/>
        <c:axPos val="l"/>
        <c:numFmt formatCode="General" sourceLinked="1"/>
        <c:majorTickMark val="out"/>
        <c:minorTickMark val="none"/>
        <c:tickLblPos val="nextTo"/>
        <c:txPr>
          <a:bodyPr/>
          <a:lstStyle/>
          <a:p>
            <a:pPr>
              <a:defRPr sz="1100" b="1" i="0" baseline="0"/>
            </a:pPr>
            <a:endParaRPr lang="tr-TR"/>
          </a:p>
        </c:txPr>
        <c:crossAx val="99132928"/>
        <c:crosses val="autoZero"/>
        <c:auto val="0"/>
        <c:lblAlgn val="ctr"/>
        <c:lblOffset val="100"/>
        <c:noMultiLvlLbl val="0"/>
      </c:catAx>
      <c:valAx>
        <c:axId val="99132928"/>
        <c:scaling>
          <c:orientation val="minMax"/>
        </c:scaling>
        <c:delete val="0"/>
        <c:axPos val="b"/>
        <c:majorGridlines/>
        <c:numFmt formatCode="###\ ###\ ###" sourceLinked="1"/>
        <c:majorTickMark val="out"/>
        <c:minorTickMark val="none"/>
        <c:tickLblPos val="nextTo"/>
        <c:txPr>
          <a:bodyPr/>
          <a:lstStyle/>
          <a:p>
            <a:pPr>
              <a:defRPr b="1"/>
            </a:pPr>
            <a:endParaRPr lang="tr-TR"/>
          </a:p>
        </c:txPr>
        <c:crossAx val="99131392"/>
        <c:crosses val="autoZero"/>
        <c:crossBetween val="between"/>
      </c:valAx>
    </c:plotArea>
    <c:legend>
      <c:legendPos val="r"/>
      <c:layout>
        <c:manualLayout>
          <c:xMode val="edge"/>
          <c:yMode val="edge"/>
          <c:x val="0.62177384990790141"/>
          <c:y val="0.14282390588441579"/>
          <c:w val="0.28251926609691108"/>
          <c:h val="4.8966843653937837E-2"/>
        </c:manualLayout>
      </c:layout>
      <c:overlay val="0"/>
      <c:spPr>
        <a:solidFill>
          <a:schemeClr val="accent3">
            <a:lumMod val="20000"/>
            <a:lumOff val="80000"/>
          </a:schemeClr>
        </a:solidFill>
        <a:ln>
          <a:solidFill>
            <a:schemeClr val="accent4">
              <a:lumMod val="40000"/>
              <a:lumOff val="60000"/>
            </a:schemeClr>
          </a:solidFill>
        </a:ln>
      </c:spPr>
      <c:txPr>
        <a:bodyPr/>
        <a:lstStyle/>
        <a:p>
          <a:pPr>
            <a:defRPr sz="1400" b="1" i="0" baseline="0"/>
          </a:pPr>
          <a:endParaRPr lang="tr-TR"/>
        </a:p>
      </c:txPr>
    </c:legend>
    <c:plotVisOnly val="1"/>
    <c:dispBlanksAs val="gap"/>
    <c:showDLblsOverMax val="0"/>
  </c:chart>
  <c:printSettings>
    <c:headerFooter/>
    <c:pageMargins b="0.29000000000000031" l="0.70000000000000062" r="0.70000000000000062" t="0.30000000000000032"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ents!Yazd&#305;rma_Alan&#305;"/><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Yazd&#305;rma_Alan&#305;"/></Relationships>
</file>

<file path=xl/drawings/_rels/drawing1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Contents!Yazd&#305;rma_Alan&#305;"/></Relationships>
</file>

<file path=xl/drawings/_rels/drawing1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Contents!Yazd&#305;rma_Alan&#305;"/></Relationships>
</file>

<file path=xl/drawings/_rels/drawing1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Yazd&#305;rma_Alan&#305;"/></Relationships>
</file>

<file path=xl/drawings/_rels/drawing1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Contents!Yazd&#305;rma_Alan&#305;"/></Relationships>
</file>

<file path=xl/drawings/_rels/drawing1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Yazd&#305;rma_Alan&#305;"/></Relationships>
</file>

<file path=xl/drawings/_rels/drawing1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Yazd&#305;rma_Alan&#305;"/></Relationships>
</file>

<file path=xl/drawings/_rels/drawing1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Yazd&#305;rma_Alan&#305;"/></Relationships>
</file>

<file path=xl/drawings/_rels/drawing1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Yazd&#305;rma_Alan&#305;"/></Relationships>
</file>

<file path=xl/drawings/_rels/drawing2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Yazd&#305;rma_Alan&#305;"/></Relationships>
</file>

<file path=xl/drawings/_rels/drawing2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Contents!Yazd&#305;rma_Alan&#305;"/></Relationships>
</file>

<file path=xl/drawings/_rels/drawing2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hyperlink" Target="#Contents!Yazd&#305;rma_Alan&#305;"/></Relationships>
</file>

<file path=xl/drawings/_rels/drawing23.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hyperlink" Target="#Contents!Yazd&#305;rma_Alan&#305;"/></Relationships>
</file>

<file path=xl/drawings/_rels/drawing2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Yazd&#305;rma_Alan&#305;"/></Relationships>
</file>

<file path=xl/drawings/_rels/drawing2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Contents!Yazd&#305;rma_Alan&#305;"/></Relationships>
</file>

<file path=xl/drawings/_rels/drawing2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Contents!Yazd&#305;rma_Alan&#305;"/></Relationships>
</file>

<file path=xl/drawings/_rels/drawing27.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hyperlink" Target="#Contents!Yazd&#305;rma_Alan&#305;"/></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Yazd&#305;rma_Alan&#305;"/></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Yazd&#305;rma_Alan&#305;"/></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Contents!Yazd&#305;rma_Alan&#305;"/></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ents!Yazd&#305;rma_Alan&#305;"/><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ents!Yazd&#305;rma_Alan&#305;"/><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Contents!Yazd&#305;rma_Alan&#305;"/><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Contents!Yazd&#305;rma_Alan&#305;"/><Relationship Id="rId1"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268840</xdr:colOff>
      <xdr:row>1</xdr:row>
      <xdr:rowOff>126352</xdr:rowOff>
    </xdr:from>
    <xdr:to>
      <xdr:col>11</xdr:col>
      <xdr:colOff>192640</xdr:colOff>
      <xdr:row>6</xdr:row>
      <xdr:rowOff>38877</xdr:rowOff>
    </xdr:to>
    <xdr:pic>
      <xdr:nvPicPr>
        <xdr:cNvPr id="4" name="Resim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3126" y="174949"/>
          <a:ext cx="1148443" cy="7386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xdr:col>
          <xdr:colOff>590550</xdr:colOff>
          <xdr:row>1</xdr:row>
          <xdr:rowOff>123825</xdr:rowOff>
        </xdr:from>
        <xdr:to>
          <xdr:col>3</xdr:col>
          <xdr:colOff>542925</xdr:colOff>
          <xdr:row>5</xdr:row>
          <xdr:rowOff>66675</xdr:rowOff>
        </xdr:to>
        <xdr:sp macro="" textlink="">
          <xdr:nvSpPr>
            <xdr:cNvPr id="27650" name="Object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1</xdr:col>
      <xdr:colOff>19049</xdr:colOff>
      <xdr:row>0</xdr:row>
      <xdr:rowOff>19050</xdr:rowOff>
    </xdr:from>
    <xdr:to>
      <xdr:col>9</xdr:col>
      <xdr:colOff>600074</xdr:colOff>
      <xdr:row>57</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0</xdr:row>
      <xdr:rowOff>384175</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0</xdr:row>
      <xdr:rowOff>379056</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111125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180975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152400</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76201</xdr:colOff>
      <xdr:row>0</xdr:row>
      <xdr:rowOff>85724</xdr:rowOff>
    </xdr:from>
    <xdr:to>
      <xdr:col>11</xdr:col>
      <xdr:colOff>544286</xdr:colOff>
      <xdr:row>6</xdr:row>
      <xdr:rowOff>40822</xdr:rowOff>
    </xdr:to>
    <xdr:sp macro="" textlink="">
      <xdr:nvSpPr>
        <xdr:cNvPr id="30740" name="Rectangle 20"/>
        <xdr:cNvSpPr>
          <a:spLocks noChangeArrowheads="1"/>
        </xdr:cNvSpPr>
      </xdr:nvSpPr>
      <xdr:spPr bwMode="auto">
        <a:xfrm>
          <a:off x="76201" y="85724"/>
          <a:ext cx="6591299" cy="934812"/>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marL="0" marR="0" indent="0" algn="just" defTabSz="914400" rtl="0" eaLnBrk="1" fontAlgn="auto" latinLnBrk="0" hangingPunct="1">
            <a:lnSpc>
              <a:spcPct val="100000"/>
            </a:lnSpc>
            <a:spcBef>
              <a:spcPts val="0"/>
            </a:spcBef>
            <a:spcAft>
              <a:spcPts val="0"/>
            </a:spcAft>
            <a:buClrTx/>
            <a:buSzTx/>
            <a:buFontTx/>
            <a:buNone/>
            <a:tabLst/>
            <a:defRPr sz="1000"/>
          </a:pPr>
          <a:r>
            <a:rPr lang="en-US" sz="1600" b="1">
              <a:latin typeface="Times New Roman" pitchFamily="18" charset="0"/>
              <a:ea typeface="+mn-ea"/>
              <a:cs typeface="Times New Roman" pitchFamily="18" charset="0"/>
            </a:rPr>
            <a:t>Ministry of Culture and Tourism, Republic of Turkey reserves all the rights of this publication. Unauthorized duplication or distribution of this publication is prohibited under Law No: 5846</a:t>
          </a:r>
          <a:r>
            <a:rPr lang="tr-TR" sz="1600" b="1">
              <a:latin typeface="Times New Roman" pitchFamily="18" charset="0"/>
              <a:ea typeface="+mn-ea"/>
              <a:cs typeface="Times New Roman" pitchFamily="18" charset="0"/>
            </a:rPr>
            <a:t>.</a:t>
          </a:r>
        </a:p>
        <a:p>
          <a:pPr algn="just" rtl="0">
            <a:defRPr sz="1000"/>
          </a:pPr>
          <a:r>
            <a:rPr lang="tr-TR" sz="2000" b="1" i="0" u="none" strike="noStrike" baseline="0">
              <a:solidFill>
                <a:srgbClr val="000000"/>
              </a:solidFill>
              <a:latin typeface="Times New Roman"/>
              <a:cs typeface="Times New Roman"/>
            </a:rPr>
            <a:t>.</a:t>
          </a:r>
        </a:p>
      </xdr:txBody>
    </xdr:sp>
    <xdr:clientData/>
  </xdr:twoCellAnchor>
  <xdr:twoCellAnchor>
    <xdr:from>
      <xdr:col>1</xdr:col>
      <xdr:colOff>81644</xdr:colOff>
      <xdr:row>6</xdr:row>
      <xdr:rowOff>153307</xdr:rowOff>
    </xdr:from>
    <xdr:to>
      <xdr:col>6</xdr:col>
      <xdr:colOff>222251</xdr:colOff>
      <xdr:row>9</xdr:row>
      <xdr:rowOff>72572</xdr:rowOff>
    </xdr:to>
    <xdr:sp macro="" textlink="">
      <xdr:nvSpPr>
        <xdr:cNvPr id="30738" name="Rectangle 18"/>
        <xdr:cNvSpPr>
          <a:spLocks noChangeArrowheads="1"/>
        </xdr:cNvSpPr>
      </xdr:nvSpPr>
      <xdr:spPr bwMode="auto">
        <a:xfrm>
          <a:off x="81644" y="1133021"/>
          <a:ext cx="3202214" cy="409122"/>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PUBLICATION NO   :   2017 /1</a:t>
          </a:r>
          <a:endParaRPr lang="tr-TR" sz="1600" b="0" i="0" u="none" strike="noStrike" baseline="0">
            <a:solidFill>
              <a:srgbClr val="000000"/>
            </a:solidFill>
            <a:latin typeface="Times New Roman"/>
            <a:cs typeface="Times New Roman"/>
          </a:endParaRPr>
        </a:p>
        <a:p>
          <a:pPr algn="l" rtl="0">
            <a:defRPr sz="1000"/>
          </a:pPr>
          <a:r>
            <a:rPr lang="tr-TR" sz="600" b="0" i="0" u="none" strike="noStrike" baseline="0">
              <a:solidFill>
                <a:srgbClr val="000000"/>
              </a:solidFill>
              <a:latin typeface="Times New Roman"/>
              <a:cs typeface="Times New Roman"/>
            </a:rPr>
            <a:t> </a:t>
          </a:r>
        </a:p>
      </xdr:txBody>
    </xdr:sp>
    <xdr:clientData/>
  </xdr:twoCellAnchor>
  <xdr:twoCellAnchor>
    <xdr:from>
      <xdr:col>6</xdr:col>
      <xdr:colOff>403226</xdr:colOff>
      <xdr:row>6</xdr:row>
      <xdr:rowOff>151190</xdr:rowOff>
    </xdr:from>
    <xdr:to>
      <xdr:col>11</xdr:col>
      <xdr:colOff>539750</xdr:colOff>
      <xdr:row>9</xdr:row>
      <xdr:rowOff>72570</xdr:rowOff>
    </xdr:to>
    <xdr:sp macro="" textlink="">
      <xdr:nvSpPr>
        <xdr:cNvPr id="30737" name="Rectangle 17"/>
        <xdr:cNvSpPr>
          <a:spLocks noChangeArrowheads="1"/>
        </xdr:cNvSpPr>
      </xdr:nvSpPr>
      <xdr:spPr bwMode="auto">
        <a:xfrm>
          <a:off x="3464833" y="1130904"/>
          <a:ext cx="3198131" cy="411237"/>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400" b="1" i="0" u="none" strike="noStrike" baseline="0">
              <a:solidFill>
                <a:srgbClr val="000000"/>
              </a:solidFill>
              <a:latin typeface="Arial"/>
              <a:cs typeface="Arial"/>
            </a:rPr>
            <a:t>       </a:t>
          </a:r>
          <a:r>
            <a:rPr lang="tr-TR" sz="1600" b="1" i="0" u="none" strike="noStrike" baseline="0">
              <a:solidFill>
                <a:srgbClr val="000000"/>
              </a:solidFill>
              <a:latin typeface="Times New Roman"/>
              <a:cs typeface="Times New Roman"/>
            </a:rPr>
            <a:t>  ISSN – 1300 - 6932</a:t>
          </a:r>
          <a:endParaRPr lang="tr-TR" sz="16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Times New Roman"/>
              <a:cs typeface="Times New Roman"/>
            </a:rPr>
            <a:t>    </a:t>
          </a:r>
        </a:p>
      </xdr:txBody>
    </xdr:sp>
    <xdr:clientData/>
  </xdr:twoCellAnchor>
  <xdr:twoCellAnchor>
    <xdr:from>
      <xdr:col>1</xdr:col>
      <xdr:colOff>81643</xdr:colOff>
      <xdr:row>10</xdr:row>
      <xdr:rowOff>24945</xdr:rowOff>
    </xdr:from>
    <xdr:to>
      <xdr:col>11</xdr:col>
      <xdr:colOff>542018</xdr:colOff>
      <xdr:row>33</xdr:row>
      <xdr:rowOff>82096</xdr:rowOff>
    </xdr:to>
    <xdr:sp macro="" textlink="">
      <xdr:nvSpPr>
        <xdr:cNvPr id="30736" name="Rectangle 16"/>
        <xdr:cNvSpPr>
          <a:spLocks noChangeArrowheads="1"/>
        </xdr:cNvSpPr>
      </xdr:nvSpPr>
      <xdr:spPr bwMode="auto">
        <a:xfrm>
          <a:off x="81643" y="1657802"/>
          <a:ext cx="6583589" cy="3812723"/>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000" b="1" i="0" u="none" strike="noStrike" baseline="0">
              <a:solidFill>
                <a:srgbClr val="000000"/>
              </a:solidFill>
              <a:latin typeface="Times New Roman"/>
              <a:cs typeface="Times New Roman"/>
            </a:rPr>
            <a:t>    </a:t>
          </a:r>
        </a:p>
        <a:p>
          <a:pPr algn="l" rtl="0">
            <a:defRPr sz="1000"/>
          </a:pPr>
          <a:r>
            <a:rPr lang="tr-TR" sz="1000" b="1" i="0" u="none" strike="noStrike" baseline="0">
              <a:solidFill>
                <a:srgbClr val="000000"/>
              </a:solidFill>
              <a:latin typeface="Times New Roman"/>
              <a:cs typeface="Times New Roman"/>
            </a:rPr>
            <a:t>                                                 </a:t>
          </a:r>
          <a:r>
            <a:rPr lang="tr-TR" sz="1800" b="1" i="0" u="none" strike="noStrike" baseline="0">
              <a:solidFill>
                <a:srgbClr val="000000"/>
              </a:solidFill>
              <a:latin typeface="Times New Roman"/>
              <a:cs typeface="Times New Roman"/>
            </a:rPr>
            <a:t> FOR INFORMATION</a:t>
          </a:r>
        </a:p>
        <a:p>
          <a:pPr algn="l" rtl="0">
            <a:defRPr sz="1000"/>
          </a:pPr>
          <a:endParaRPr lang="tr-TR" sz="1000" b="1" i="0" u="none"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ADDRESS :</a:t>
          </a:r>
          <a:r>
            <a:rPr lang="tr-TR" sz="1100" b="1" i="0" u="sng" strike="noStrike" baseline="0">
              <a:solidFill>
                <a:srgbClr val="000000"/>
              </a:solidFill>
              <a:latin typeface="Times New Roman"/>
              <a:cs typeface="Times New Roman"/>
            </a:rPr>
            <a:t> </a:t>
          </a:r>
          <a:r>
            <a:rPr lang="tr-TR" sz="1100" b="1" i="0" u="none" strike="noStrike" baseline="0">
              <a:solidFill>
                <a:srgbClr val="000000"/>
              </a:solidFill>
              <a:latin typeface="Times New Roman"/>
              <a:cs typeface="Times New Roman"/>
            </a:rPr>
            <a:t>                                           </a:t>
          </a:r>
          <a:endParaRPr lang="tr-TR" sz="1100" b="1" i="0" u="sng"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REPUBLIC  OF TURKEY MINISTRY OF CULTURE OF TOURISM</a:t>
          </a:r>
        </a:p>
        <a:p>
          <a:pPr algn="l" rtl="0">
            <a:defRPr sz="1000"/>
          </a:pPr>
          <a:r>
            <a:rPr lang="tr-TR" sz="1400" b="1" i="0" u="none" strike="noStrike" baseline="0">
              <a:solidFill>
                <a:srgbClr val="000000"/>
              </a:solidFill>
              <a:latin typeface="Times New Roman"/>
              <a:cs typeface="Times New Roman"/>
            </a:rPr>
            <a:t>GENERAL DIRECTORATE OF INVESTMENT AND ENTERPRISES</a:t>
          </a:r>
        </a:p>
        <a:p>
          <a:pPr algn="l" rtl="0">
            <a:defRPr sz="1000"/>
          </a:pPr>
          <a:r>
            <a:rPr lang="tr-TR" sz="1400" b="1" i="0" u="none" strike="noStrike" baseline="0">
              <a:solidFill>
                <a:srgbClr val="000000"/>
              </a:solidFill>
              <a:latin typeface="Times New Roman"/>
              <a:cs typeface="Times New Roman"/>
            </a:rPr>
            <a:t>DEPARMENT OF RESEARCH AND EVALUATION</a:t>
          </a:r>
        </a:p>
        <a:p>
          <a:pPr algn="l" rtl="0">
            <a:defRPr sz="1000"/>
          </a:pPr>
          <a:r>
            <a:rPr lang="tr-TR" sz="1400" b="1" i="0" u="none" strike="noStrike" baseline="0">
              <a:solidFill>
                <a:srgbClr val="000000"/>
              </a:solidFill>
              <a:latin typeface="Times New Roman"/>
              <a:cs typeface="Times New Roman"/>
            </a:rPr>
            <a:t>İSMET İNÖNÜ BULVARI       NO :  33</a:t>
          </a:r>
        </a:p>
        <a:p>
          <a:pPr algn="l" rtl="0">
            <a:defRPr sz="1000"/>
          </a:pPr>
          <a:endParaRPr lang="tr-TR" sz="1400" b="1"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                                                                              </a:t>
          </a:r>
          <a:r>
            <a:rPr lang="tr-TR" sz="1400" b="1" i="0" u="sng" strike="noStrike" baseline="0">
              <a:solidFill>
                <a:srgbClr val="000000"/>
              </a:solidFill>
              <a:latin typeface="Times New Roman"/>
              <a:cs typeface="Times New Roman"/>
            </a:rPr>
            <a:t>EMEK/ANKARA-TURKEY</a:t>
          </a:r>
        </a:p>
        <a:p>
          <a:pPr algn="l" rtl="0">
            <a:defRPr sz="1000"/>
          </a:pPr>
          <a:endParaRPr lang="tr-TR" sz="1200" b="1" i="0" u="sng"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TELEPHON </a:t>
          </a:r>
          <a:r>
            <a:rPr lang="tr-TR" sz="1000" b="1" i="0" u="sng"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 (312) 212 83 80          + (312) 212 83 95       + (312) 212 83 00/ 2437 </a:t>
          </a:r>
        </a:p>
        <a:p>
          <a:pPr algn="l" rtl="0">
            <a:defRPr sz="1000"/>
          </a:pPr>
          <a:endParaRPr lang="tr-TR" sz="1600" b="1" i="0" u="none" strike="noStrike" baseline="0">
            <a:solidFill>
              <a:srgbClr val="000000"/>
            </a:solidFill>
            <a:latin typeface="Times New Roman"/>
            <a:cs typeface="Times New Roman"/>
          </a:endParaRPr>
        </a:p>
        <a:p>
          <a:pPr algn="l" rtl="0">
            <a:defRPr sz="1000"/>
          </a:pPr>
          <a:r>
            <a:rPr lang="tr-TR" sz="1600" b="1" i="0" u="sng" strike="noStrike" baseline="0">
              <a:solidFill>
                <a:srgbClr val="000000"/>
              </a:solidFill>
              <a:latin typeface="Times New Roman"/>
              <a:cs typeface="Times New Roman"/>
            </a:rPr>
            <a:t>FAX :</a:t>
          </a:r>
        </a:p>
        <a:p>
          <a:pPr algn="l" rtl="0">
            <a:defRPr sz="1000"/>
          </a:pPr>
          <a:r>
            <a:rPr lang="tr-TR" sz="1600" b="1" i="0" u="none" strike="noStrike" baseline="0">
              <a:solidFill>
                <a:srgbClr val="000000"/>
              </a:solidFill>
              <a:latin typeface="Times New Roman"/>
              <a:cs typeface="Times New Roman"/>
            </a:rPr>
            <a:t>+ (312) 212 20 05                         </a:t>
          </a:r>
        </a:p>
      </xdr:txBody>
    </xdr:sp>
    <xdr:clientData/>
  </xdr:twoCellAnchor>
  <xdr:twoCellAnchor>
    <xdr:from>
      <xdr:col>1</xdr:col>
      <xdr:colOff>79375</xdr:colOff>
      <xdr:row>34</xdr:row>
      <xdr:rowOff>59267</xdr:rowOff>
    </xdr:from>
    <xdr:to>
      <xdr:col>11</xdr:col>
      <xdr:colOff>544286</xdr:colOff>
      <xdr:row>37</xdr:row>
      <xdr:rowOff>68792</xdr:rowOff>
    </xdr:to>
    <xdr:sp macro="" textlink="">
      <xdr:nvSpPr>
        <xdr:cNvPr id="30735" name="Rectangle 15"/>
        <xdr:cNvSpPr>
          <a:spLocks noChangeArrowheads="1"/>
        </xdr:cNvSpPr>
      </xdr:nvSpPr>
      <xdr:spPr bwMode="auto">
        <a:xfrm>
          <a:off x="79375" y="5610981"/>
          <a:ext cx="6588125" cy="499382"/>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500" b="0" i="0" u="none" strike="noStrike" baseline="0">
              <a:solidFill>
                <a:srgbClr val="000000"/>
              </a:solidFill>
              <a:latin typeface="Times New Roman"/>
              <a:cs typeface="Times New Roman"/>
            </a:rPr>
            <a:t> </a:t>
          </a:r>
          <a:endParaRPr lang="tr-TR" sz="1000" b="0" i="0" u="none" strike="noStrike" baseline="0">
            <a:solidFill>
              <a:srgbClr val="000000"/>
            </a:solidFill>
            <a:latin typeface="Times New Roman"/>
            <a:cs typeface="Times New Roman"/>
          </a:endParaRPr>
        </a:p>
        <a:p>
          <a:pPr algn="l" rtl="0">
            <a:defRPr sz="1000"/>
          </a:pPr>
          <a:r>
            <a:rPr lang="tr-TR" sz="1400" b="1" i="0" u="none" strike="noStrike" baseline="0">
              <a:solidFill>
                <a:srgbClr val="000000"/>
              </a:solidFill>
              <a:latin typeface="Times New Roman"/>
              <a:cs typeface="Times New Roman"/>
            </a:rPr>
            <a:t>E-Mail </a:t>
          </a:r>
          <a:r>
            <a:rPr lang="tr-TR" sz="1400" b="0" i="0" u="none" strike="noStrike" baseline="0">
              <a:solidFill>
                <a:srgbClr val="000000"/>
              </a:solidFill>
              <a:latin typeface="Times New Roman"/>
              <a:cs typeface="Times New Roman"/>
            </a:rPr>
            <a:t> :  </a:t>
          </a:r>
          <a:r>
            <a:rPr lang="tr-TR" sz="1400" b="1" i="0" u="none" strike="noStrike" baseline="0">
              <a:solidFill>
                <a:srgbClr val="000000"/>
              </a:solidFill>
              <a:latin typeface="Times New Roman"/>
              <a:cs typeface="Times New Roman"/>
            </a:rPr>
            <a:t>istatistik@turizm.gov.tr         Internet Web  : http:// www.turizm.gov.tr</a:t>
          </a:r>
        </a:p>
      </xdr:txBody>
    </xdr:sp>
    <xdr:clientData/>
  </xdr:twoCellAnchor>
  <xdr:twoCellAnchor>
    <xdr:from>
      <xdr:col>1</xdr:col>
      <xdr:colOff>63500</xdr:colOff>
      <xdr:row>38</xdr:row>
      <xdr:rowOff>54429</xdr:rowOff>
    </xdr:from>
    <xdr:to>
      <xdr:col>11</xdr:col>
      <xdr:colOff>539750</xdr:colOff>
      <xdr:row>66</xdr:row>
      <xdr:rowOff>105834</xdr:rowOff>
    </xdr:to>
    <xdr:sp macro="" textlink="">
      <xdr:nvSpPr>
        <xdr:cNvPr id="30734" name="Rectangle 14"/>
        <xdr:cNvSpPr>
          <a:spLocks noChangeArrowheads="1"/>
        </xdr:cNvSpPr>
      </xdr:nvSpPr>
      <xdr:spPr bwMode="auto">
        <a:xfrm>
          <a:off x="63500" y="6259286"/>
          <a:ext cx="6599464" cy="4623405"/>
        </a:xfrm>
        <a:prstGeom prst="rect">
          <a:avLst/>
        </a:prstGeom>
        <a:solidFill>
          <a:srgbClr val="FFFFFF"/>
        </a:solidFill>
        <a:ln w="57150" cmpd="thinThick">
          <a:solidFill>
            <a:srgbClr val="000000"/>
          </a:solidFill>
          <a:miter lim="800000"/>
          <a:headEnd/>
          <a:tailEnd/>
        </a:ln>
      </xdr:spPr>
      <xdr:txBody>
        <a:bodyPr vertOverflow="clip" wrap="square" lIns="91440" tIns="45720" rIns="91440" bIns="45720" anchor="t" upright="1"/>
        <a:lstStyle/>
        <a:p>
          <a:pPr algn="l" rtl="0">
            <a:defRPr sz="1000"/>
          </a:pPr>
          <a:r>
            <a:rPr lang="tr-TR" sz="1600" b="1" i="0" u="none" strike="noStrike" baseline="0">
              <a:solidFill>
                <a:srgbClr val="000000"/>
              </a:solidFill>
              <a:latin typeface="Times New Roman"/>
              <a:cs typeface="Times New Roman"/>
            </a:rPr>
            <a:t>MANAGEMENT</a:t>
          </a: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600" b="0" i="0" u="none" strike="noStrike" baseline="0">
              <a:solidFill>
                <a:srgbClr val="000000"/>
              </a:solidFill>
              <a:latin typeface="Arial"/>
              <a:cs typeface="Arial"/>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400" b="1" i="0" u="none" strike="noStrike" baseline="0">
              <a:solidFill>
                <a:srgbClr val="000000"/>
              </a:solidFill>
              <a:latin typeface="Arial"/>
              <a:cs typeface="Arial"/>
            </a:rPr>
            <a:t> </a:t>
          </a:r>
          <a:r>
            <a:rPr lang="tr-TR" sz="1100" b="1" i="0" u="none" strike="noStrike" baseline="0">
              <a:solidFill>
                <a:srgbClr val="000000"/>
              </a:solidFill>
              <a:latin typeface="Times New Roman"/>
              <a:cs typeface="Times New Roman"/>
            </a:rPr>
            <a:t> </a:t>
          </a:r>
        </a:p>
        <a:p>
          <a:pPr algn="l" rtl="0">
            <a:defRPr sz="1000"/>
          </a:pPr>
          <a:r>
            <a:rPr lang="tr-TR" sz="1600" b="1" i="0" u="none" strike="noStrike" baseline="0">
              <a:solidFill>
                <a:srgbClr val="000000"/>
              </a:solidFill>
              <a:latin typeface="Times New Roman"/>
              <a:cs typeface="Times New Roman"/>
            </a:rPr>
            <a:t>DATA PROCESSING AND EVALUATION</a:t>
          </a:r>
          <a:r>
            <a:rPr lang="tr-TR" sz="1600" b="0" i="0" u="none" strike="noStrike" baseline="0">
              <a:solidFill>
                <a:srgbClr val="000000"/>
              </a:solidFill>
              <a:latin typeface="Times New Roman"/>
              <a:cs typeface="Times New Roman"/>
            </a:rPr>
            <a:t>  </a:t>
          </a:r>
          <a:endParaRPr lang="tr-TR" sz="12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defRPr sz="1000"/>
          </a:pPr>
          <a:r>
            <a:rPr lang="tr-TR" sz="1100" b="0" i="0" u="none" strike="noStrike" baseline="0">
              <a:solidFill>
                <a:srgbClr val="000000"/>
              </a:solidFill>
              <a:latin typeface="Arial"/>
              <a:cs typeface="Arial"/>
            </a:rPr>
            <a:t> </a:t>
          </a:r>
        </a:p>
      </xdr:txBody>
    </xdr:sp>
    <xdr:clientData/>
  </xdr:twoCellAnchor>
  <xdr:twoCellAnchor>
    <xdr:from>
      <xdr:col>1</xdr:col>
      <xdr:colOff>136070</xdr:colOff>
      <xdr:row>41</xdr:row>
      <xdr:rowOff>15876</xdr:rowOff>
    </xdr:from>
    <xdr:to>
      <xdr:col>11</xdr:col>
      <xdr:colOff>444499</xdr:colOff>
      <xdr:row>49</xdr:row>
      <xdr:rowOff>79375</xdr:rowOff>
    </xdr:to>
    <xdr:sp macro="" textlink="">
      <xdr:nvSpPr>
        <xdr:cNvPr id="22" name="Rectangle 13"/>
        <xdr:cNvSpPr>
          <a:spLocks noChangeArrowheads="1"/>
        </xdr:cNvSpPr>
      </xdr:nvSpPr>
      <xdr:spPr bwMode="auto">
        <a:xfrm>
          <a:off x="136070" y="6710590"/>
          <a:ext cx="6431643" cy="1369785"/>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endParaRPr lang="tr-TR" sz="1000" b="0"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GENERAL DIRECTOR                                       :  KUDRET ARSLAN</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DEPUTY GENERAL DIRECTOR                      :  DR. ZEHRA GAMGAM  </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DEPARTMENT                                  :   NİLGÜN AKŞİT</a:t>
          </a:r>
        </a:p>
        <a:p>
          <a:pPr algn="l" rtl="0">
            <a:lnSpc>
              <a:spcPts val="1100"/>
            </a:lnSpc>
            <a:defRPr sz="1000"/>
          </a:pPr>
          <a:endParaRPr lang="tr-TR" sz="1400" b="1" i="0" u="none" strike="noStrike" baseline="0">
            <a:solidFill>
              <a:srgbClr val="000000"/>
            </a:solidFill>
            <a:latin typeface="Times New Roman"/>
            <a:cs typeface="Times New Roman"/>
          </a:endParaRPr>
        </a:p>
        <a:p>
          <a:pPr algn="l" rtl="0">
            <a:lnSpc>
              <a:spcPts val="1100"/>
            </a:lnSpc>
            <a:defRPr sz="1000"/>
          </a:pPr>
          <a:r>
            <a:rPr lang="tr-TR" sz="1400" b="1" i="0" u="none" strike="noStrike" baseline="0">
              <a:solidFill>
                <a:srgbClr val="000000"/>
              </a:solidFill>
              <a:latin typeface="Times New Roman"/>
              <a:cs typeface="Times New Roman"/>
            </a:rPr>
            <a:t>HEAD OF SECTION                                             :  S. YASEMİN YÖRÜK </a:t>
          </a:r>
        </a:p>
      </xdr:txBody>
    </xdr:sp>
    <xdr:clientData/>
  </xdr:twoCellAnchor>
  <xdr:twoCellAnchor>
    <xdr:from>
      <xdr:col>1</xdr:col>
      <xdr:colOff>136071</xdr:colOff>
      <xdr:row>52</xdr:row>
      <xdr:rowOff>81643</xdr:rowOff>
    </xdr:from>
    <xdr:to>
      <xdr:col>11</xdr:col>
      <xdr:colOff>449036</xdr:colOff>
      <xdr:row>66</xdr:row>
      <xdr:rowOff>13607</xdr:rowOff>
    </xdr:to>
    <xdr:sp macro="" textlink="">
      <xdr:nvSpPr>
        <xdr:cNvPr id="23" name="Rectangle 13"/>
        <xdr:cNvSpPr>
          <a:spLocks noChangeArrowheads="1"/>
        </xdr:cNvSpPr>
      </xdr:nvSpPr>
      <xdr:spPr bwMode="auto">
        <a:xfrm>
          <a:off x="136071" y="8572500"/>
          <a:ext cx="6436179" cy="2217964"/>
        </a:xfrm>
        <a:prstGeom prst="rect">
          <a:avLst/>
        </a:prstGeom>
        <a:solidFill>
          <a:srgbClr val="FFFFFF"/>
        </a:solidFill>
        <a:ln w="19050">
          <a:solidFill>
            <a:srgbClr val="000000"/>
          </a:solidFill>
          <a:miter lim="800000"/>
          <a:headEnd/>
          <a:tailEnd/>
        </a:ln>
      </xdr:spPr>
      <xdr:txBody>
        <a:bodyPr vertOverflow="clip" wrap="square" lIns="91440" tIns="45720" rIns="91440" bIns="45720" anchor="t" upright="1"/>
        <a:lstStyle/>
        <a:p>
          <a:pPr algn="l" rtl="0">
            <a:lnSpc>
              <a:spcPts val="1000"/>
            </a:lnSpc>
            <a:defRPr sz="1000"/>
          </a:pPr>
          <a:r>
            <a:rPr lang="tr-TR" sz="1000" b="1" i="0" u="none" strike="noStrike" baseline="0">
              <a:solidFill>
                <a:srgbClr val="000000"/>
              </a:solidFill>
              <a:latin typeface="Arial"/>
              <a:cs typeface="Arial"/>
            </a:rPr>
            <a:t> </a:t>
          </a:r>
        </a:p>
        <a:p>
          <a:pPr algn="l" rtl="0">
            <a:lnSpc>
              <a:spcPts val="1000"/>
            </a:lnSpc>
            <a:defRPr sz="1000"/>
          </a:pPr>
          <a:endParaRPr lang="tr-TR" sz="1000" b="1" i="0" u="none" strike="noStrike" baseline="0">
            <a:solidFill>
              <a:srgbClr val="000000"/>
            </a:solidFill>
            <a:latin typeface="Arial"/>
            <a:cs typeface="Arial"/>
          </a:endParaRPr>
        </a:p>
        <a:p>
          <a:pPr algn="l" rtl="0">
            <a:lnSpc>
              <a:spcPts val="1000"/>
            </a:lnSpc>
            <a:defRPr sz="1000"/>
          </a:pPr>
          <a:r>
            <a:rPr lang="tr-TR" sz="1200" b="1" i="0" u="none" strike="noStrike" baseline="0">
              <a:solidFill>
                <a:srgbClr val="000000"/>
              </a:solidFill>
              <a:latin typeface="Times New Roman"/>
              <a:cs typeface="Times New Roman"/>
            </a:rPr>
            <a:t>DATA EVALUATION                                 :   HÜDAVERDİ ARIK          </a:t>
          </a:r>
          <a:r>
            <a:rPr lang="tr-TR" sz="1400" b="1" i="0" u="none" strike="noStrike" baseline="0">
              <a:solidFill>
                <a:srgbClr val="000000"/>
              </a:solidFill>
              <a:latin typeface="Times New Roman"/>
              <a:cs typeface="Times New Roman"/>
            </a:rPr>
            <a:t>Statistician</a:t>
          </a:r>
        </a:p>
        <a:p>
          <a:pPr algn="l" rtl="0">
            <a:lnSpc>
              <a:spcPts val="1100"/>
            </a:lnSpc>
            <a:defRPr sz="1000"/>
          </a:pP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DATA PROCESSING                                  :   HÜDAVERDİ ARIK      </a:t>
          </a:r>
          <a:r>
            <a:rPr lang="tr-TR" sz="1100" b="0" i="0" u="none" strike="noStrike" baseline="0">
              <a:solidFill>
                <a:srgbClr val="000000"/>
              </a:solidFill>
              <a:latin typeface="Times New Roman"/>
              <a:cs typeface="Times New Roman"/>
            </a:rPr>
            <a:t>   </a:t>
          </a:r>
          <a:r>
            <a:rPr lang="tr-TR" sz="1400" b="1" i="0" baseline="0">
              <a:latin typeface="Times New Roman" pitchFamily="18" charset="0"/>
              <a:ea typeface="+mn-ea"/>
              <a:cs typeface="Times New Roman" pitchFamily="18" charset="0"/>
            </a:rPr>
            <a:t> Statistician</a:t>
          </a:r>
          <a:endParaRPr lang="tr-TR" sz="1400" b="1">
            <a:effectLst/>
            <a:latin typeface="Times New Roman" pitchFamily="18" charset="0"/>
            <a:cs typeface="Times New Roman" pitchFamily="18" charset="0"/>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tr-TR" sz="1100" b="0"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HÜSEYİN ATABEY          </a:t>
          </a:r>
          <a:r>
            <a:rPr lang="tr-TR" sz="1400" b="1" i="0" u="none" strike="noStrike" baseline="0">
              <a:solidFill>
                <a:srgbClr val="000000"/>
              </a:solidFill>
              <a:latin typeface="Times New Roman"/>
              <a:cs typeface="Times New Roman"/>
            </a:rPr>
            <a:t>Expert</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NURHAN ULAŞ                  </a:t>
          </a:r>
          <a:r>
            <a:rPr lang="tr-TR" sz="1400" b="1" i="0" u="none" strike="noStrike" baseline="0">
              <a:solidFill>
                <a:srgbClr val="000000"/>
              </a:solidFill>
              <a:latin typeface="Times New Roman"/>
              <a:cs typeface="Times New Roman"/>
            </a:rPr>
            <a:t>Computer Operator  </a:t>
          </a:r>
          <a:endParaRPr lang="tr-TR" sz="1200" b="1" i="0" u="none" strike="noStrike" baseline="0">
            <a:solidFill>
              <a:srgbClr val="000000"/>
            </a:solidFill>
            <a:latin typeface="Times New Roman"/>
            <a:cs typeface="Times New Roman"/>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a:t>
          </a:r>
        </a:p>
        <a:p>
          <a:pPr marL="0" marR="0" indent="0" algn="l" defTabSz="914400" rtl="0" eaLnBrk="1" fontAlgn="auto" latinLnBrk="0" hangingPunct="1">
            <a:lnSpc>
              <a:spcPts val="1100"/>
            </a:lnSpc>
            <a:spcBef>
              <a:spcPts val="0"/>
            </a:spcBef>
            <a:spcAft>
              <a:spcPts val="0"/>
            </a:spcAft>
            <a:buClrTx/>
            <a:buSzTx/>
            <a:buFontTx/>
            <a:buNone/>
            <a:tabLst/>
            <a:defRPr sz="1000"/>
          </a:pPr>
          <a:r>
            <a:rPr lang="tr-TR" sz="1200" b="1" i="0" u="none" strike="noStrike" baseline="0">
              <a:solidFill>
                <a:srgbClr val="000000"/>
              </a:solidFill>
              <a:latin typeface="Times New Roman"/>
              <a:cs typeface="Times New Roman"/>
            </a:rPr>
            <a:t>                                                                        :  H. AVNİ ALTINDAL         </a:t>
          </a:r>
          <a:r>
            <a:rPr lang="tr-TR" sz="1400" b="1" i="0" u="none" strike="noStrike" baseline="0">
              <a:solidFill>
                <a:srgbClr val="000000"/>
              </a:solidFill>
              <a:latin typeface="Times New Roman"/>
              <a:cs typeface="Times New Roman"/>
            </a:rPr>
            <a:t> Employee </a:t>
          </a:r>
          <a:endParaRPr lang="tr-TR" sz="1200" b="1" i="0" u="none" strike="noStrike" baseline="0">
            <a:solidFill>
              <a:srgbClr val="000000"/>
            </a:solidFill>
            <a:latin typeface="Times New Roman"/>
            <a:cs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238125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96308</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152400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111125</xdr:colOff>
      <xdr:row>2</xdr:row>
      <xdr:rowOff>19050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0</xdr:colOff>
      <xdr:row>0</xdr:row>
      <xdr:rowOff>0</xdr:rowOff>
    </xdr:from>
    <xdr:to>
      <xdr:col>2</xdr:col>
      <xdr:colOff>99219</xdr:colOff>
      <xdr:row>1</xdr:row>
      <xdr:rowOff>3969</xdr:rowOff>
    </xdr:to>
    <xdr:pic>
      <xdr:nvPicPr>
        <xdr:cNvPr id="3"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1</xdr:row>
      <xdr:rowOff>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xdr:col>
      <xdr:colOff>104775</xdr:colOff>
      <xdr:row>2</xdr:row>
      <xdr:rowOff>95250</xdr:rowOff>
    </xdr:to>
    <xdr:pic>
      <xdr:nvPicPr>
        <xdr:cNvPr id="2" name="Picture 1">
          <a:hlinkClick xmlns:r="http://schemas.openxmlformats.org/officeDocument/2006/relationships" r:id="rId1" tooltip="İçindekiler Sekmesine Dönmek İçim Tıklayınız"/>
        </xdr:cNvPr>
        <xdr:cNvPicPr>
          <a:picLocks noChangeAspect="1"/>
        </xdr:cNvPicPr>
      </xdr:nvPicPr>
      <xdr:blipFill>
        <a:blip xmlns:r="http://schemas.openxmlformats.org/officeDocument/2006/relationships" r:embed="rId2" cstate="print"/>
        <a:stretch>
          <a:fillRect/>
        </a:stretch>
      </xdr:blipFill>
      <xdr:spPr>
        <a:xfrm>
          <a:off x="0" y="0"/>
          <a:ext cx="714375" cy="381000"/>
        </a:xfrm>
        <a:prstGeom prst="rect">
          <a:avLst/>
        </a:prstGeom>
        <a:ln w="9525" cmpd="sng">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0</xdr:row>
      <xdr:rowOff>28575</xdr:rowOff>
    </xdr:from>
    <xdr:to>
      <xdr:col>12</xdr:col>
      <xdr:colOff>571500</xdr:colOff>
      <xdr:row>29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0</xdr:row>
      <xdr:rowOff>28574</xdr:rowOff>
    </xdr:from>
    <xdr:to>
      <xdr:col>13</xdr:col>
      <xdr:colOff>9524</xdr:colOff>
      <xdr:row>29</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19051</xdr:colOff>
      <xdr:row>0</xdr:row>
      <xdr:rowOff>19050</xdr:rowOff>
    </xdr:from>
    <xdr:to>
      <xdr:col>14</xdr:col>
      <xdr:colOff>600075</xdr:colOff>
      <xdr:row>35</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104775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38099</xdr:colOff>
      <xdr:row>0</xdr:row>
      <xdr:rowOff>9525</xdr:rowOff>
    </xdr:from>
    <xdr:to>
      <xdr:col>14</xdr:col>
      <xdr:colOff>28575</xdr:colOff>
      <xdr:row>35</xdr:row>
      <xdr:rowOff>142875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0</xdr:row>
      <xdr:rowOff>0</xdr:rowOff>
    </xdr:from>
    <xdr:to>
      <xdr:col>1</xdr:col>
      <xdr:colOff>117475</xdr:colOff>
      <xdr:row>1</xdr:row>
      <xdr:rowOff>0</xdr:rowOff>
    </xdr:to>
    <xdr:pic>
      <xdr:nvPicPr>
        <xdr:cNvPr id="3" name="Picture 2">
          <a:hlinkClick xmlns:r="http://schemas.openxmlformats.org/officeDocument/2006/relationships" r:id="rId2" tooltip="İçindekiler Sekmesine Dönmek İçim Tıklayınız"/>
        </xdr:cNvPr>
        <xdr:cNvPicPr>
          <a:picLocks noChangeAspect="1"/>
        </xdr:cNvPicPr>
      </xdr:nvPicPr>
      <xdr:blipFill>
        <a:blip xmlns:r="http://schemas.openxmlformats.org/officeDocument/2006/relationships" r:embed="rId3" cstate="print"/>
        <a:stretch>
          <a:fillRect/>
        </a:stretch>
      </xdr:blipFill>
      <xdr:spPr>
        <a:xfrm>
          <a:off x="0" y="0"/>
          <a:ext cx="714375" cy="381000"/>
        </a:xfrm>
        <a:prstGeom prst="rect">
          <a:avLst/>
        </a:prstGeom>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view="pageBreakPreview" zoomScaleSheetLayoutView="100" workbookViewId="0">
      <selection sqref="A1:N26"/>
    </sheetView>
  </sheetViews>
  <sheetFormatPr defaultColWidth="9.140625" defaultRowHeight="12.75" x14ac:dyDescent="0.2"/>
  <cols>
    <col min="1" max="1" width="9.7109375" customWidth="1"/>
    <col min="14" max="14" width="11" customWidth="1"/>
  </cols>
  <sheetData>
    <row r="1" spans="1:20" ht="26.25" customHeight="1" x14ac:dyDescent="0.2">
      <c r="A1" s="567" t="s">
        <v>279</v>
      </c>
      <c r="B1" s="567"/>
      <c r="C1" s="567"/>
      <c r="D1" s="567"/>
      <c r="E1" s="567"/>
      <c r="F1" s="567"/>
      <c r="G1" s="567"/>
      <c r="H1" s="567"/>
      <c r="I1" s="567"/>
      <c r="J1" s="567"/>
      <c r="K1" s="567"/>
      <c r="L1" s="567"/>
      <c r="M1" s="567"/>
      <c r="N1" s="567"/>
      <c r="O1" s="365"/>
      <c r="P1" s="365"/>
      <c r="Q1" s="365"/>
      <c r="R1" s="365"/>
      <c r="S1" s="365"/>
      <c r="T1" s="365"/>
    </row>
    <row r="2" spans="1:20" s="297" customFormat="1" ht="20.100000000000001" customHeight="1" x14ac:dyDescent="0.2">
      <c r="A2" s="568" t="s">
        <v>173</v>
      </c>
      <c r="B2" s="568"/>
      <c r="C2" s="568"/>
      <c r="D2" s="568"/>
      <c r="E2" s="568"/>
      <c r="F2" s="568"/>
      <c r="G2" s="568"/>
      <c r="H2" s="568"/>
      <c r="I2" s="568"/>
      <c r="J2" s="568"/>
      <c r="K2" s="568"/>
      <c r="L2" s="568"/>
      <c r="M2" s="568"/>
      <c r="N2" s="568"/>
      <c r="O2" s="490"/>
      <c r="P2" s="490"/>
      <c r="Q2" s="490"/>
      <c r="R2" s="490"/>
      <c r="S2" s="490"/>
      <c r="T2" s="490"/>
    </row>
    <row r="3" spans="1:20" s="297" customFormat="1" ht="20.100000000000001" customHeight="1" x14ac:dyDescent="0.2">
      <c r="A3" s="568" t="s">
        <v>174</v>
      </c>
      <c r="B3" s="568"/>
      <c r="C3" s="568"/>
      <c r="D3" s="568"/>
      <c r="E3" s="568"/>
      <c r="F3" s="568"/>
      <c r="G3" s="568"/>
      <c r="H3" s="568"/>
      <c r="I3" s="568"/>
      <c r="J3" s="568"/>
      <c r="K3" s="568"/>
      <c r="L3" s="568"/>
      <c r="M3" s="568"/>
      <c r="N3" s="568"/>
      <c r="O3" s="490"/>
      <c r="P3" s="490"/>
      <c r="Q3" s="490"/>
      <c r="R3" s="490"/>
      <c r="S3" s="490"/>
      <c r="T3" s="490"/>
    </row>
    <row r="4" spans="1:20" s="297" customFormat="1" ht="20.100000000000001" customHeight="1" x14ac:dyDescent="0.2">
      <c r="A4" s="568" t="s">
        <v>175</v>
      </c>
      <c r="B4" s="568"/>
      <c r="C4" s="568"/>
      <c r="D4" s="568"/>
      <c r="E4" s="568"/>
      <c r="F4" s="568"/>
      <c r="G4" s="568"/>
      <c r="H4" s="568"/>
      <c r="I4" s="568"/>
      <c r="J4" s="568"/>
      <c r="K4" s="568"/>
      <c r="L4" s="568"/>
      <c r="M4" s="568"/>
      <c r="N4" s="568"/>
      <c r="O4" s="491"/>
      <c r="P4" s="491"/>
      <c r="Q4" s="491"/>
      <c r="R4" s="491"/>
      <c r="S4" s="491"/>
      <c r="T4" s="491"/>
    </row>
    <row r="5" spans="1:20" s="297" customFormat="1" ht="20.100000000000001" customHeight="1" x14ac:dyDescent="0.2">
      <c r="A5" s="568" t="s">
        <v>251</v>
      </c>
      <c r="B5" s="568"/>
      <c r="C5" s="568"/>
      <c r="D5" s="568"/>
      <c r="E5" s="568"/>
      <c r="F5" s="568"/>
      <c r="G5" s="568"/>
      <c r="H5" s="568"/>
      <c r="I5" s="568"/>
      <c r="J5" s="568"/>
      <c r="K5" s="568"/>
      <c r="L5" s="568"/>
      <c r="M5" s="568"/>
      <c r="N5" s="568"/>
      <c r="O5" s="491"/>
      <c r="P5" s="491"/>
      <c r="Q5" s="491"/>
      <c r="R5" s="491"/>
      <c r="S5" s="491"/>
      <c r="T5" s="491"/>
    </row>
    <row r="6" spans="1:20" s="297" customFormat="1" ht="20.100000000000001" customHeight="1" x14ac:dyDescent="0.2">
      <c r="A6" s="568" t="s">
        <v>252</v>
      </c>
      <c r="B6" s="568"/>
      <c r="C6" s="568"/>
      <c r="D6" s="568"/>
      <c r="E6" s="568"/>
      <c r="F6" s="568"/>
      <c r="G6" s="568"/>
      <c r="H6" s="568"/>
      <c r="I6" s="568"/>
      <c r="J6" s="568"/>
      <c r="K6" s="568"/>
      <c r="L6" s="568"/>
      <c r="M6" s="568"/>
      <c r="N6" s="568"/>
      <c r="O6" s="491"/>
      <c r="P6" s="491"/>
      <c r="Q6" s="491"/>
      <c r="R6" s="491"/>
      <c r="S6" s="491"/>
      <c r="T6" s="491"/>
    </row>
    <row r="7" spans="1:20" s="297" customFormat="1" ht="20.100000000000001" customHeight="1" x14ac:dyDescent="0.2">
      <c r="A7" s="568" t="s">
        <v>253</v>
      </c>
      <c r="B7" s="568"/>
      <c r="C7" s="568"/>
      <c r="D7" s="568"/>
      <c r="E7" s="568"/>
      <c r="F7" s="568"/>
      <c r="G7" s="568"/>
      <c r="H7" s="568"/>
      <c r="I7" s="568"/>
      <c r="J7" s="568"/>
      <c r="K7" s="568"/>
      <c r="L7" s="568"/>
      <c r="M7" s="568"/>
      <c r="N7" s="568"/>
      <c r="O7" s="491"/>
      <c r="P7" s="491"/>
      <c r="Q7" s="491"/>
      <c r="R7" s="491"/>
      <c r="S7" s="491"/>
      <c r="T7" s="491"/>
    </row>
    <row r="8" spans="1:20" s="297" customFormat="1" ht="20.100000000000001" customHeight="1" x14ac:dyDescent="0.2">
      <c r="A8" s="568" t="s">
        <v>254</v>
      </c>
      <c r="B8" s="568"/>
      <c r="C8" s="568"/>
      <c r="D8" s="568"/>
      <c r="E8" s="568"/>
      <c r="F8" s="568"/>
      <c r="G8" s="568"/>
      <c r="H8" s="568"/>
      <c r="I8" s="568"/>
      <c r="J8" s="568"/>
      <c r="K8" s="568"/>
      <c r="L8" s="568"/>
      <c r="M8" s="568"/>
      <c r="N8" s="568"/>
      <c r="O8" s="491"/>
      <c r="P8" s="491"/>
      <c r="Q8" s="491"/>
      <c r="R8" s="491"/>
      <c r="S8" s="491"/>
      <c r="T8" s="491"/>
    </row>
    <row r="9" spans="1:20" s="297" customFormat="1" ht="20.100000000000001" customHeight="1" x14ac:dyDescent="0.2">
      <c r="A9" s="568" t="s">
        <v>255</v>
      </c>
      <c r="B9" s="568"/>
      <c r="C9" s="568"/>
      <c r="D9" s="568"/>
      <c r="E9" s="568"/>
      <c r="F9" s="568"/>
      <c r="G9" s="568"/>
      <c r="H9" s="568"/>
      <c r="I9" s="568"/>
      <c r="J9" s="568"/>
      <c r="K9" s="568"/>
      <c r="L9" s="568"/>
      <c r="M9" s="568"/>
      <c r="N9" s="568"/>
      <c r="O9" s="491"/>
      <c r="P9" s="491"/>
      <c r="Q9" s="491"/>
      <c r="R9" s="491"/>
      <c r="S9" s="491"/>
      <c r="T9" s="491"/>
    </row>
    <row r="10" spans="1:20" s="297" customFormat="1" ht="20.100000000000001" customHeight="1" x14ac:dyDescent="0.2">
      <c r="A10" s="568" t="s">
        <v>256</v>
      </c>
      <c r="B10" s="568"/>
      <c r="C10" s="568"/>
      <c r="D10" s="568"/>
      <c r="E10" s="568"/>
      <c r="F10" s="568"/>
      <c r="G10" s="568"/>
      <c r="H10" s="568"/>
      <c r="I10" s="568"/>
      <c r="J10" s="568"/>
      <c r="K10" s="568"/>
      <c r="L10" s="568"/>
      <c r="M10" s="568"/>
      <c r="N10" s="568"/>
      <c r="O10" s="491"/>
      <c r="P10" s="491"/>
      <c r="Q10" s="491"/>
      <c r="R10" s="491"/>
      <c r="S10" s="491"/>
      <c r="T10" s="491"/>
    </row>
    <row r="11" spans="1:20" s="297" customFormat="1" ht="20.100000000000001" customHeight="1" x14ac:dyDescent="0.2">
      <c r="A11" s="568" t="s">
        <v>257</v>
      </c>
      <c r="B11" s="568"/>
      <c r="C11" s="568"/>
      <c r="D11" s="568"/>
      <c r="E11" s="568"/>
      <c r="F11" s="568"/>
      <c r="G11" s="568"/>
      <c r="H11" s="568"/>
      <c r="I11" s="568"/>
      <c r="J11" s="568"/>
      <c r="K11" s="568"/>
      <c r="L11" s="568"/>
      <c r="M11" s="568"/>
      <c r="N11" s="568"/>
      <c r="O11" s="491"/>
      <c r="P11" s="491"/>
      <c r="Q11" s="491"/>
      <c r="R11" s="491"/>
      <c r="S11" s="491"/>
      <c r="T11" s="491"/>
    </row>
    <row r="12" spans="1:20" s="297" customFormat="1" ht="20.100000000000001" customHeight="1" x14ac:dyDescent="0.2">
      <c r="A12" s="568" t="s">
        <v>258</v>
      </c>
      <c r="B12" s="568"/>
      <c r="C12" s="568"/>
      <c r="D12" s="568"/>
      <c r="E12" s="568"/>
      <c r="F12" s="568"/>
      <c r="G12" s="568"/>
      <c r="H12" s="568"/>
      <c r="I12" s="568"/>
      <c r="J12" s="568"/>
      <c r="K12" s="568"/>
      <c r="L12" s="568"/>
      <c r="M12" s="568"/>
      <c r="N12" s="568"/>
      <c r="O12" s="491"/>
      <c r="P12" s="491"/>
      <c r="Q12" s="491"/>
      <c r="R12" s="491"/>
      <c r="S12" s="491"/>
      <c r="T12" s="491"/>
    </row>
    <row r="13" spans="1:20" s="297" customFormat="1" ht="20.100000000000001" customHeight="1" x14ac:dyDescent="0.2">
      <c r="A13" s="568" t="s">
        <v>259</v>
      </c>
      <c r="B13" s="568"/>
      <c r="C13" s="568"/>
      <c r="D13" s="568"/>
      <c r="E13" s="568"/>
      <c r="F13" s="568"/>
      <c r="G13" s="568"/>
      <c r="H13" s="568"/>
      <c r="I13" s="568"/>
      <c r="J13" s="568"/>
      <c r="K13" s="568"/>
      <c r="L13" s="568"/>
      <c r="M13" s="568"/>
      <c r="N13" s="568"/>
      <c r="O13" s="491"/>
      <c r="P13" s="491"/>
      <c r="Q13" s="491"/>
      <c r="R13" s="491"/>
      <c r="S13" s="491"/>
      <c r="T13" s="491"/>
    </row>
    <row r="14" spans="1:20" s="297" customFormat="1" ht="20.100000000000001" customHeight="1" x14ac:dyDescent="0.2">
      <c r="A14" s="568" t="s">
        <v>260</v>
      </c>
      <c r="B14" s="568"/>
      <c r="C14" s="568"/>
      <c r="D14" s="568"/>
      <c r="E14" s="568"/>
      <c r="F14" s="568"/>
      <c r="G14" s="568"/>
      <c r="H14" s="568"/>
      <c r="I14" s="568"/>
      <c r="J14" s="568"/>
      <c r="K14" s="568"/>
      <c r="L14" s="568"/>
      <c r="M14" s="568"/>
      <c r="N14" s="568"/>
      <c r="O14" s="491"/>
      <c r="P14" s="491"/>
      <c r="Q14" s="491"/>
      <c r="R14" s="491"/>
      <c r="S14" s="491"/>
      <c r="T14" s="491"/>
    </row>
    <row r="15" spans="1:20" s="297" customFormat="1" ht="20.100000000000001" customHeight="1" x14ac:dyDescent="0.2">
      <c r="A15" s="568" t="s">
        <v>261</v>
      </c>
      <c r="B15" s="568"/>
      <c r="C15" s="568"/>
      <c r="D15" s="568"/>
      <c r="E15" s="568"/>
      <c r="F15" s="568"/>
      <c r="G15" s="568"/>
      <c r="H15" s="568"/>
      <c r="I15" s="568"/>
      <c r="J15" s="568"/>
      <c r="K15" s="568"/>
      <c r="L15" s="568"/>
      <c r="M15" s="568"/>
      <c r="N15" s="568"/>
      <c r="O15" s="491"/>
      <c r="P15" s="491"/>
      <c r="Q15" s="491"/>
      <c r="R15" s="491"/>
      <c r="S15" s="491"/>
      <c r="T15" s="491"/>
    </row>
    <row r="16" spans="1:20" s="297" customFormat="1" ht="20.100000000000001" customHeight="1" x14ac:dyDescent="0.2">
      <c r="A16" s="568" t="s">
        <v>262</v>
      </c>
      <c r="B16" s="568"/>
      <c r="C16" s="568"/>
      <c r="D16" s="568"/>
      <c r="E16" s="568"/>
      <c r="F16" s="568"/>
      <c r="G16" s="568"/>
      <c r="H16" s="568"/>
      <c r="I16" s="568"/>
      <c r="J16" s="568"/>
      <c r="K16" s="568"/>
      <c r="L16" s="568"/>
      <c r="M16" s="568"/>
      <c r="N16" s="568"/>
      <c r="O16" s="491"/>
      <c r="P16" s="491"/>
      <c r="Q16" s="491"/>
      <c r="R16" s="491"/>
      <c r="S16" s="491"/>
      <c r="T16" s="491"/>
    </row>
    <row r="17" spans="1:20" s="297" customFormat="1" ht="20.100000000000001" customHeight="1" x14ac:dyDescent="0.2">
      <c r="A17" s="568" t="s">
        <v>263</v>
      </c>
      <c r="B17" s="568"/>
      <c r="C17" s="568"/>
      <c r="D17" s="568"/>
      <c r="E17" s="568"/>
      <c r="F17" s="568"/>
      <c r="G17" s="568"/>
      <c r="H17" s="568"/>
      <c r="I17" s="568"/>
      <c r="J17" s="568"/>
      <c r="K17" s="568"/>
      <c r="L17" s="568"/>
      <c r="M17" s="568"/>
      <c r="N17" s="568"/>
      <c r="O17" s="491"/>
      <c r="P17" s="491"/>
      <c r="Q17" s="491"/>
      <c r="R17" s="491"/>
      <c r="S17" s="491"/>
      <c r="T17" s="491"/>
    </row>
    <row r="18" spans="1:20" s="297" customFormat="1" ht="20.100000000000001" customHeight="1" x14ac:dyDescent="0.2">
      <c r="A18" s="568" t="s">
        <v>264</v>
      </c>
      <c r="B18" s="568"/>
      <c r="C18" s="568"/>
      <c r="D18" s="568"/>
      <c r="E18" s="568"/>
      <c r="F18" s="568"/>
      <c r="G18" s="568"/>
      <c r="H18" s="568"/>
      <c r="I18" s="568"/>
      <c r="J18" s="568"/>
      <c r="K18" s="568"/>
      <c r="L18" s="568"/>
      <c r="M18" s="568"/>
      <c r="N18" s="568"/>
      <c r="O18" s="491"/>
      <c r="P18" s="491"/>
      <c r="Q18" s="491"/>
      <c r="R18" s="491"/>
      <c r="S18" s="491"/>
      <c r="T18" s="491"/>
    </row>
    <row r="19" spans="1:20" s="297" customFormat="1" ht="20.100000000000001" customHeight="1" x14ac:dyDescent="0.2">
      <c r="A19" s="568" t="s">
        <v>265</v>
      </c>
      <c r="B19" s="568"/>
      <c r="C19" s="568"/>
      <c r="D19" s="568"/>
      <c r="E19" s="568"/>
      <c r="F19" s="568"/>
      <c r="G19" s="568"/>
      <c r="H19" s="568"/>
      <c r="I19" s="568"/>
      <c r="J19" s="568"/>
      <c r="K19" s="568"/>
      <c r="L19" s="568"/>
      <c r="M19" s="568"/>
      <c r="N19" s="568"/>
      <c r="O19" s="491"/>
      <c r="P19" s="491"/>
      <c r="Q19" s="491"/>
      <c r="R19" s="491"/>
      <c r="S19" s="491"/>
      <c r="T19" s="491"/>
    </row>
    <row r="20" spans="1:20" s="297" customFormat="1" ht="20.100000000000001" customHeight="1" x14ac:dyDescent="0.2">
      <c r="A20" s="568" t="s">
        <v>266</v>
      </c>
      <c r="B20" s="568"/>
      <c r="C20" s="568"/>
      <c r="D20" s="568"/>
      <c r="E20" s="568"/>
      <c r="F20" s="568"/>
      <c r="G20" s="568"/>
      <c r="H20" s="568"/>
      <c r="I20" s="568"/>
      <c r="J20" s="568"/>
      <c r="K20" s="568"/>
      <c r="L20" s="568"/>
      <c r="M20" s="568"/>
      <c r="N20" s="568"/>
      <c r="O20" s="491"/>
      <c r="P20" s="491"/>
      <c r="Q20" s="491"/>
      <c r="R20" s="491"/>
      <c r="S20" s="491"/>
      <c r="T20" s="491"/>
    </row>
    <row r="21" spans="1:20" s="297" customFormat="1" ht="20.100000000000001" customHeight="1" x14ac:dyDescent="0.2">
      <c r="A21" s="568" t="s">
        <v>267</v>
      </c>
      <c r="B21" s="568"/>
      <c r="C21" s="568"/>
      <c r="D21" s="568"/>
      <c r="E21" s="568"/>
      <c r="F21" s="568"/>
      <c r="G21" s="568"/>
      <c r="H21" s="568"/>
      <c r="I21" s="568"/>
      <c r="J21" s="568"/>
      <c r="K21" s="568"/>
      <c r="L21" s="568"/>
      <c r="M21" s="568"/>
      <c r="N21" s="568"/>
      <c r="O21" s="491"/>
      <c r="P21" s="491"/>
      <c r="Q21" s="491"/>
      <c r="R21" s="491"/>
      <c r="S21" s="491"/>
      <c r="T21" s="491"/>
    </row>
    <row r="22" spans="1:20" s="297" customFormat="1" ht="20.100000000000001" customHeight="1" x14ac:dyDescent="0.2">
      <c r="A22" s="568" t="s">
        <v>268</v>
      </c>
      <c r="B22" s="568"/>
      <c r="C22" s="568"/>
      <c r="D22" s="568"/>
      <c r="E22" s="568"/>
      <c r="F22" s="568"/>
      <c r="G22" s="568"/>
      <c r="H22" s="568"/>
      <c r="I22" s="568"/>
      <c r="J22" s="568"/>
      <c r="K22" s="568"/>
      <c r="L22" s="568"/>
      <c r="M22" s="568"/>
      <c r="N22" s="568"/>
      <c r="O22" s="491"/>
      <c r="P22" s="491"/>
      <c r="Q22" s="491"/>
      <c r="R22" s="491"/>
      <c r="S22" s="491"/>
      <c r="T22" s="491"/>
    </row>
    <row r="23" spans="1:20" s="297" customFormat="1" ht="20.100000000000001" customHeight="1" x14ac:dyDescent="0.2">
      <c r="A23" s="568" t="s">
        <v>269</v>
      </c>
      <c r="B23" s="568"/>
      <c r="C23" s="568"/>
      <c r="D23" s="568"/>
      <c r="E23" s="568"/>
      <c r="F23" s="568"/>
      <c r="G23" s="568"/>
      <c r="H23" s="568"/>
      <c r="I23" s="568"/>
      <c r="J23" s="568"/>
      <c r="K23" s="568"/>
      <c r="L23" s="568"/>
      <c r="M23" s="568"/>
      <c r="N23" s="568"/>
      <c r="O23" s="491"/>
      <c r="P23" s="491"/>
      <c r="Q23" s="491"/>
      <c r="R23" s="491"/>
      <c r="S23" s="491"/>
      <c r="T23" s="491"/>
    </row>
    <row r="24" spans="1:20" s="297" customFormat="1" ht="20.100000000000001" customHeight="1" x14ac:dyDescent="0.2">
      <c r="A24" s="568" t="s">
        <v>270</v>
      </c>
      <c r="B24" s="568"/>
      <c r="C24" s="568"/>
      <c r="D24" s="568"/>
      <c r="E24" s="568"/>
      <c r="F24" s="568"/>
      <c r="G24" s="568"/>
      <c r="H24" s="568"/>
      <c r="I24" s="568"/>
      <c r="J24" s="568"/>
      <c r="K24" s="568"/>
      <c r="L24" s="568"/>
      <c r="M24" s="568"/>
      <c r="N24" s="568"/>
      <c r="O24" s="491"/>
      <c r="P24" s="491"/>
      <c r="Q24" s="491"/>
      <c r="R24" s="491"/>
      <c r="S24" s="491"/>
      <c r="T24" s="491"/>
    </row>
    <row r="25" spans="1:20" s="297" customFormat="1" ht="20.100000000000001" customHeight="1" x14ac:dyDescent="0.2">
      <c r="A25" s="568" t="s">
        <v>271</v>
      </c>
      <c r="B25" s="568"/>
      <c r="C25" s="568"/>
      <c r="D25" s="568"/>
      <c r="E25" s="568"/>
      <c r="F25" s="568"/>
      <c r="G25" s="568"/>
      <c r="H25" s="568"/>
      <c r="I25" s="568"/>
      <c r="J25" s="568"/>
      <c r="K25" s="568"/>
      <c r="L25" s="568"/>
      <c r="M25" s="568"/>
      <c r="N25" s="568"/>
      <c r="O25" s="491"/>
      <c r="P25" s="491"/>
      <c r="Q25" s="491"/>
      <c r="R25" s="491"/>
      <c r="S25" s="491"/>
      <c r="T25" s="491"/>
    </row>
    <row r="26" spans="1:20" s="297" customFormat="1" ht="20.100000000000001" customHeight="1" x14ac:dyDescent="0.2">
      <c r="A26" s="568" t="s">
        <v>272</v>
      </c>
      <c r="B26" s="568"/>
      <c r="C26" s="568"/>
      <c r="D26" s="568"/>
      <c r="E26" s="568"/>
      <c r="F26" s="568"/>
      <c r="G26" s="568"/>
      <c r="H26" s="568"/>
      <c r="I26" s="568"/>
      <c r="J26" s="568"/>
      <c r="K26" s="568"/>
      <c r="L26" s="568"/>
      <c r="M26" s="568"/>
      <c r="N26" s="568"/>
      <c r="O26" s="491"/>
      <c r="P26" s="491"/>
      <c r="Q26" s="491"/>
      <c r="R26" s="491"/>
      <c r="S26" s="491"/>
      <c r="T26" s="491"/>
    </row>
    <row r="27" spans="1:20" x14ac:dyDescent="0.2">
      <c r="K27" s="469" t="s">
        <v>0</v>
      </c>
    </row>
  </sheetData>
  <mergeCells count="26">
    <mergeCell ref="A26:N26"/>
    <mergeCell ref="A16:N16"/>
    <mergeCell ref="A17:N17"/>
    <mergeCell ref="A18:N18"/>
    <mergeCell ref="A19:N19"/>
    <mergeCell ref="A20:N20"/>
    <mergeCell ref="A21:N21"/>
    <mergeCell ref="A22:N22"/>
    <mergeCell ref="A23:N23"/>
    <mergeCell ref="A24:N24"/>
    <mergeCell ref="A25:N25"/>
    <mergeCell ref="A13:N13"/>
    <mergeCell ref="A11:N11"/>
    <mergeCell ref="A12:N12"/>
    <mergeCell ref="A14:N14"/>
    <mergeCell ref="A15:N15"/>
    <mergeCell ref="A6:N6"/>
    <mergeCell ref="A7:N7"/>
    <mergeCell ref="A8:N8"/>
    <mergeCell ref="A9:N9"/>
    <mergeCell ref="A10:N10"/>
    <mergeCell ref="A1:N1"/>
    <mergeCell ref="A2:N2"/>
    <mergeCell ref="A3:N3"/>
    <mergeCell ref="A4:N4"/>
    <mergeCell ref="A5:N5"/>
  </mergeCells>
  <hyperlinks>
    <hyperlink ref="A2:B27" location="'Yıl-Aya Göre G. Ziyaretçi'!A1" display="A-TÜRKİYE'YE GELEN ZİYARETÇİLERİN YILLARA VE AYLARA GÖRE DAĞILIMI ( 2007 - 2016)"/>
    <hyperlink ref="A3:B28" location="'Yıl-Ay Göre Günübirlikçi'!A1" display="B-GÜNÜBİRLİKÇİLERİN YILLARA VE AYLARA GÖRE DAĞILIMI (2007 - 2016)"/>
    <hyperlink ref="A4:B29" location="'Mil Göre G.Yabancı'!A1" display="C-ÜLKEMİZE GELEN YABANCI ZİYARETÇİLERİN MİLLİYETLERİNE GÖRE DAĞILIMI (1997 - 2016)"/>
    <hyperlink ref="A5:B30" location="'G.Y.Ziyaretçi'!A1" display="TÜRKİYE'YE GELEN YABANCI ZİYARETÇİLER (2007-2016)"/>
    <hyperlink ref="A6:B31" location="'Ç.Y.Ziyaretçi'!A1" display="TÜRKİYE'DEN ÇIKAN YABANCI ZİYARETÇİLER (2007-2016)"/>
    <hyperlink ref="A7:B32" location="'Aya Göre G.Ziyaretçi'!A1" display="AYLARA GÖRE GELEN YABANCI ZİYARETÇİLER (2015-2016)"/>
    <hyperlink ref="A8:B33" location="'Aya Göre Günübirlikçi'!A1" display="AYLARA GÖRE GELEN YABANCI GÜNÜBİRLİKÇİLER (2015-2016)"/>
    <hyperlink ref="A9:B34" location="'Milliyete Göre G.Yabancı(1)'!A1" display="MİLLİYETLERİNE GÖRE GELEN YABANCI ZİYARETÇİLER - 2015 - 2016 (İLK 10)"/>
    <hyperlink ref="A10:B35" location="'Yıl-Aya Göre G. Yabancı'!A1" display="1- TÜRKİYE'YE GELEN YABANCI ZİYARETÇİLERİN YILLARA VE AYLARA GÖRE DAĞILIMI - 2016"/>
    <hyperlink ref="A11:B36" location="'Mil-TaşıtA. Göre G.Yabancı'!A1" display="2- TÜRKİYE'YE GELEN YABANCI ZİYARETÇİLERİN MİLLİYETLERİNE VE TAŞIT ARAÇLARINA GÖRE DAĞILIMI - 2016"/>
    <hyperlink ref="A12:B37" location="'Ay-TaşıtA. Göre G.Yabancı'!A1" display="3- TÜRKİYE'YE GELEN YABANCI ZİYARETÇİLERİN AYLARA VE TAŞIT ARACINA GÖRE DAĞILIMI 2016"/>
    <hyperlink ref="A13:B38" location="'İl-TaşıtA. Göre G.Yabancı'!A1" display="4- TÜRKİYE'YE GELEN YABANCI ZİYARETÇİLERİN SINIR KAPILARININ BAĞLI OLDUĞU İLLERE VE TAŞIT ARAÇLARINA GÖRE DAĞILIMI - 2016"/>
    <hyperlink ref="A14:B39" location="'SınırK.-Ay Göre G.Yabancı'!A1" display="5- TÜRKİYE'YE GELEN YABANCI ZİYARETÇİLERİN SINIR KAPILARINA VE AYLARA GÖRE DAĞILIMI 2016"/>
    <hyperlink ref="A15:B40" location="'Mil-Yıl Göre G.Yabancı'!A1" display="6- 2014/2016 YILLARINDA ÜLKEMİZE GELEN YABANCI ZİYARETÇİLERİN MİLLİYETLERİNE GÖRE KARŞILAŞTIRILMASI"/>
    <hyperlink ref="A16:B41" location="'Mil-Ay Göre G.Yabancı'!A1" display="7- TÜRKİYE'YE GELEN YABANCI ZİYARETÇİLERİN MİLLİYETLERE VE AYLARA GÖRE DAĞILIMI - 2016"/>
    <hyperlink ref="A17:B42" location="'Mil-SınırK Göre G.Yabancı'!A1" display="8- TÜRKİYE'YE GELEN YABANCI ZİYARETÇİLERİN MİLLİYETLERİNE VE SINIR KAPILARINA GÖRE DAĞILIMI - 2016"/>
    <hyperlink ref="A18:B43" location="'Ay-Yıl Göre Y.Günübirlikçi'!A1" display="9- YABANCI GÜNÜBİRLİKÇİLERİN YILLARA VE AYLARA GÖRE DAĞILIMI - 2016"/>
    <hyperlink ref="A19:B44" location="'SınırK. Ay Göre Y.Günübirlikçi'!A1" display="10- TÜRKİYE'YE GELEN  YABANCI GÜNÜBİRLİKÇİLERİN SINIR KAPILARINA VE AYLARA GÖRE DAĞILIMI - 2016"/>
    <hyperlink ref="A20:B45" location="'GirişK-Ay Göre Y.Günübirlikçi'!A1" display="11- YABANCI GÜNÜBİRLİKÇİLERİN MİLLİYETLERE VE SINIR KAPILARINA GÖRE DAĞILIMI - 2016"/>
    <hyperlink ref="A21:B46" location="'SınırK.-Yıl Göre Y.Günübirlikçi'!A1" display="12- 2014 - 2016 YILLARINDA YABANCI GÜNÜBİRLİKÇİLERİN SINIR KAPILARINA VE YILLARA GÖRE KARŞILAŞTIRILMASI"/>
    <hyperlink ref="A22:B47" location="'Yıl-Ay Göre Ç.Ziyaretçi'!A1" display="13- TÜRKİYE'DEN ÇIKAN YABANCI ZİYARETÇİLERİN YILLARA VE AYLARA GÖRE DAĞILIMI - 2016"/>
    <hyperlink ref="A23:B48" location="'Mil-TaşıtA. Göre Ç.Yabancı'!A1" display="14- TÜRKİYE'DEN ÇIKAN YABANCI ZİYARETÇİLERİN MİLLİYETLERİNE VE TAŞIT ARAÇLARINA GÖRE DAĞILIMI - 2016"/>
    <hyperlink ref="A24:B49" location="'Ay-TaşıtA. Göre Ç Yabancı'!A1" display="15- TÜRKİYE'DEN ÇIKAN YABANCI ZİYARETÇİLERİN AYLARA VE TAŞIT ARAÇLARINA GÖRE DAĞILIMI - 2016"/>
    <hyperlink ref="A25:B50" location="'SınırK.-TaşıtA Göre Ç.Yabancı'!A1" display="16- TÜRKİYE'DEN ÇIKAN YABANCI ZİYARETÇİLERİN SINIR KAPILARININ BAĞLI OLDUĞU İLLERE VE TAŞIT ARAÇLARINA GÖRE DAĞILIMI - 2016"/>
    <hyperlink ref="A26:B51" location="'SınırK.-Ay Göre Ç.Yabancı'!A1" display="17-TÜRKİYE'DEN ÇIKAN YABANCI ZİYARETÇİLERİN SINIR KAPILARINA VE AYLARA GÖRE DAĞILIMI - 2016"/>
    <hyperlink ref="A3:N3" location="'Table-B'!A1" display="Table B-DISTRIBUTION OF EXCURSIONISTS ARRIVING IN TURKEY BY YEARS AND MONTHS ( 2007 - 2016)"/>
    <hyperlink ref="A2:N2" location="'Table-A'!A1" display="Table A-DISTRIBUTION OF VISITORS ARRIVING  IN TURKEY BY YEARS AND MONTHS ( 2007 - 2016)"/>
    <hyperlink ref="A4:N4" location="'Table-C'!A1" display="Table C-DISTRIBUTION OF FOREIGN VISITORS ARRIVING IN TURKEY BY NATIONALITIES (2001 - 2016)"/>
    <hyperlink ref="A5:N5" location="'Graphics-1'!A1" display="Graphics 1-FOREIGN VISITORS ARRIVING IN TURKEY (2007-2016)"/>
    <hyperlink ref="A6:N6" location="'Graphics-2'!A1" display="Graphics 2-FOREIGN VISITORS DEPARTING FROM TURKEY(2007-2016)"/>
    <hyperlink ref="A7:N7" location="'Graphics-3'!A1" display="Graphics 3-FOREIGN VISITORS ARRIVALS BY MONTHS (2015-2016)"/>
    <hyperlink ref="A8:N8" location="'Graphics-4'!A1" display="Graphics 4-FOREIGN EXCURSIONIST ARRIVALS BY MONTHS (2015-2016)"/>
    <hyperlink ref="A9:N9" location="'Graphics-5'!A1" display="Graphics 5-FOREIGN VISITORS ARRIVALS  BY NATIONALITIES   2015 - 2016 (TOP FIVE)"/>
    <hyperlink ref="A10:N10" location="'Table-1'!A1" display="Table 1- DISTRIBUTION OF FOREIGN VISITOR ARRIVING  IN TURKEY BY YEARS AND MONTHS - 2016"/>
    <hyperlink ref="A11:N11" location="'Table-2'!A1" display="Table 2- DISTRIBUTION OF FOREIGN VISITORS ARRIVING IN TURKEY BY COUNTRY OF NATIONALITY AND MEANS OF TRANSPORT - 2016"/>
    <hyperlink ref="A12:N12" location="'Table-3'!A1" display="Table 3- DISTRIBUTION OF FOREIGN VISITORS ARRIVING IN TURKEY BY MONTHS AND MEANS OF TRANSPORT- 2016"/>
    <hyperlink ref="A13:N13" location="'Table-4'!A1" display="Table 4- DISTRIBUTION OF FOREIGN VISITORS ARRIVING IN TURKEY BY BORDER GATES AND MEANS OF TRANSPORT  - 2016"/>
    <hyperlink ref="A14:N14" location="'Table-5'!A1" display="Table 5- DISTRIBUTION OF FOREIGN VISITORS ARRIVING IN TURKEY BY BORDER GATES AND MONTHS- 2016"/>
    <hyperlink ref="A15:N15" location="'Table-6'!A1" display="Table 6- DISTRIBUTION OF FOREIGN VISITORS ARRIVING IN TURKEY BY COUNTRY OF NATIONALITY IN 2014-2016"/>
    <hyperlink ref="A16:N16" location="'Table-7'!A1" display="Table 7- DISTRIBUTION OF FOREIGN VISITORS ARRIVING IN TURKEY BY NATIONALITIES AND MONTHS - 2016"/>
    <hyperlink ref="A17:N17" location="'Table-8'!A1" display="Table 8- DISTRIBUTION OF FOREIGN VISITORS ARRIVING IN TURKEY BY NATIONALITIES AND BORDER GATES - 2016"/>
    <hyperlink ref="A18:N18" location="'Table-9'!A1" display="Table 9- DISTRIBUTION OF FOREIGN EXCURSIONISTS IN TURKEY BY YEARS AND MONTHS (2014- 2016)"/>
    <hyperlink ref="A19:N19" location="'Table-10'!A1" display="Table 10- DISTRIBUTION OF FOREIGN EXCURSIONISTS ARRIVING IN TURKEY BY BORDER GATES AND MONTHS - 2016"/>
    <hyperlink ref="A20:N20" location="'Table-11'!A1" display="Table 11- DISTRIBUTION OF FOREIGN EXCURSIONISTS BY BORDER GATES AND NATIONALITY - 2016"/>
    <hyperlink ref="A21:N21" location="'Table-12'!A1" display="Table 12- COMPARISON OF FOREIGN EXCURSIONISTS BY BORDER GATES AND YEARS IN 2014-2016"/>
    <hyperlink ref="A22:N22" location="'Table-13'!A1" display="Table 13- DISTRIBUTION OF FOREIGN VISITOR DEPARTING FROM TURKEY BY YEARS AND MONTHS  - 2016"/>
    <hyperlink ref="A23:N23" location="'Table-14'!A1" display="Table 14- DISTRIBUTION OF FOREIGN VISTORS DEPARTING FROM TURKEY BY NATIONALITY AND MEANS OF TRANSPORT - 2016"/>
    <hyperlink ref="A24:N24" location="'Table-15'!A1" display="Table 15- DISTRIBUTION OF FOREIGN VISITORS DEPARTING FROM TURKEY BY MONTHS AND MEANS OF TRANSPORT - 2016"/>
    <hyperlink ref="A25:N25" location="'Table-16'!A1" display="Table 16- DISTRIBUTION OF FOREIGN VISITORS DEPARTING FROM TURKEY BY BORDER GATES AND MEANS OF TRANSPORT - 2016"/>
    <hyperlink ref="A26:N26" location="'Table-17'!A1" display="Table 17-DISTRIBUTION OF FOREIGN VISITORS DEPARTING FROM TURKEY BY BORDER GATES AND MONTHS - 2016"/>
  </hyperlinks>
  <pageMargins left="0.17" right="0.17" top="1" bottom="1" header="0.5" footer="0.5"/>
  <pageSetup scale="76"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12"/>
  <sheetViews>
    <sheetView view="pageBreakPreview" zoomScaleSheetLayoutView="100" workbookViewId="0"/>
  </sheetViews>
  <sheetFormatPr defaultColWidth="9.140625" defaultRowHeight="12.75" x14ac:dyDescent="0.2"/>
  <cols>
    <col min="1" max="1" width="9.140625" style="314"/>
    <col min="2" max="2" width="10.7109375" customWidth="1"/>
    <col min="3" max="9" width="11.28515625" customWidth="1"/>
  </cols>
  <sheetData>
    <row r="1" spans="2:9" ht="30" customHeight="1" x14ac:dyDescent="0.2">
      <c r="B1" s="603" t="s">
        <v>78</v>
      </c>
      <c r="C1" s="604"/>
      <c r="D1" s="604"/>
      <c r="E1" s="604"/>
      <c r="F1" s="604"/>
      <c r="G1" s="604"/>
      <c r="H1" s="604"/>
      <c r="I1" s="604"/>
    </row>
    <row r="2" spans="2:9" ht="38.25" customHeight="1" x14ac:dyDescent="0.2">
      <c r="B2" s="1" t="s">
        <v>0</v>
      </c>
      <c r="C2" s="1" t="s">
        <v>79</v>
      </c>
    </row>
    <row r="3" spans="2:9" ht="12.75" customHeight="1" x14ac:dyDescent="0.2">
      <c r="B3" s="1" t="s">
        <v>1</v>
      </c>
      <c r="C3" s="2">
        <v>23340911</v>
      </c>
    </row>
    <row r="4" spans="2:9" ht="12.75" customHeight="1" x14ac:dyDescent="0.2">
      <c r="B4" s="1" t="s">
        <v>2</v>
      </c>
      <c r="C4" s="2">
        <v>26336677</v>
      </c>
    </row>
    <row r="5" spans="2:9" ht="12.75" customHeight="1" x14ac:dyDescent="0.2">
      <c r="B5" s="1" t="s">
        <v>3</v>
      </c>
      <c r="C5" s="2">
        <v>27077114</v>
      </c>
    </row>
    <row r="6" spans="2:9" ht="12.75" customHeight="1" x14ac:dyDescent="0.2">
      <c r="B6" s="1" t="s">
        <v>4</v>
      </c>
      <c r="C6" s="2">
        <v>28632204</v>
      </c>
    </row>
    <row r="7" spans="2:9" ht="12.75" customHeight="1" x14ac:dyDescent="0.2">
      <c r="B7" s="1" t="s">
        <v>5</v>
      </c>
      <c r="C7" s="2">
        <v>31456076</v>
      </c>
    </row>
    <row r="8" spans="2:9" ht="12.75" customHeight="1" x14ac:dyDescent="0.2">
      <c r="B8" s="1" t="s">
        <v>6</v>
      </c>
      <c r="C8" s="2">
        <v>31782832</v>
      </c>
    </row>
    <row r="9" spans="2:9" ht="12.75" customHeight="1" x14ac:dyDescent="0.2">
      <c r="B9" s="1" t="s">
        <v>7</v>
      </c>
      <c r="C9" s="2">
        <v>34910098</v>
      </c>
    </row>
    <row r="10" spans="2:9" ht="12.75" customHeight="1" x14ac:dyDescent="0.2">
      <c r="B10" s="1" t="s">
        <v>8</v>
      </c>
      <c r="C10" s="2">
        <v>36837900</v>
      </c>
    </row>
    <row r="11" spans="2:9" ht="12.75" customHeight="1" x14ac:dyDescent="0.2">
      <c r="B11" s="1" t="s">
        <v>9</v>
      </c>
      <c r="C11" s="2">
        <v>36244632</v>
      </c>
    </row>
    <row r="12" spans="2:9" ht="12.75" customHeight="1" x14ac:dyDescent="0.2">
      <c r="B12" s="1" t="s">
        <v>10</v>
      </c>
      <c r="C12" s="2">
        <v>25352213</v>
      </c>
    </row>
  </sheetData>
  <mergeCells count="1">
    <mergeCell ref="B1:I1"/>
  </mergeCells>
  <printOptions horizontalCentered="1"/>
  <pageMargins left="0.43307086614173229" right="0.47244094488188981" top="0.98425196850393704" bottom="0.98425196850393704" header="0.51181102362204722" footer="0.51181102362204722"/>
  <pageSetup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I12"/>
  <sheetViews>
    <sheetView view="pageBreakPreview" zoomScaleSheetLayoutView="100" workbookViewId="0"/>
  </sheetViews>
  <sheetFormatPr defaultColWidth="9.140625" defaultRowHeight="12.75" x14ac:dyDescent="0.2"/>
  <cols>
    <col min="1" max="1" width="9.140625" style="314"/>
    <col min="2" max="2" width="10.7109375" customWidth="1"/>
    <col min="3" max="9" width="11.28515625" customWidth="1"/>
    <col min="10" max="10" width="9.140625" customWidth="1"/>
    <col min="13" max="13" width="9" customWidth="1"/>
  </cols>
  <sheetData>
    <row r="1" spans="2:9" ht="30" customHeight="1" x14ac:dyDescent="0.2">
      <c r="B1" s="603" t="s">
        <v>80</v>
      </c>
      <c r="C1" s="604"/>
      <c r="D1" s="604"/>
      <c r="E1" s="604"/>
      <c r="F1" s="604"/>
      <c r="G1" s="604"/>
      <c r="H1" s="604"/>
      <c r="I1" s="604"/>
    </row>
    <row r="2" spans="2:9" ht="38.25" customHeight="1" x14ac:dyDescent="0.2">
      <c r="B2" s="1" t="s">
        <v>0</v>
      </c>
      <c r="C2" s="1" t="s">
        <v>81</v>
      </c>
    </row>
    <row r="3" spans="2:9" ht="12.75" customHeight="1" x14ac:dyDescent="0.2">
      <c r="B3" s="1" t="s">
        <v>1</v>
      </c>
      <c r="C3" s="2">
        <v>23017081</v>
      </c>
    </row>
    <row r="4" spans="2:9" ht="12.75" customHeight="1" x14ac:dyDescent="0.2">
      <c r="B4" s="1" t="s">
        <v>2</v>
      </c>
      <c r="C4" s="2">
        <v>26431124</v>
      </c>
    </row>
    <row r="5" spans="2:9" ht="12.75" customHeight="1" x14ac:dyDescent="0.2">
      <c r="B5" s="1" t="s">
        <v>3</v>
      </c>
      <c r="C5" s="2">
        <v>27347977</v>
      </c>
    </row>
    <row r="6" spans="2:9" ht="12.75" customHeight="1" x14ac:dyDescent="0.2">
      <c r="B6" s="1" t="s">
        <v>4</v>
      </c>
      <c r="C6" s="2">
        <v>28510852</v>
      </c>
    </row>
    <row r="7" spans="2:9" ht="12.75" customHeight="1" x14ac:dyDescent="0.2">
      <c r="B7" s="1" t="s">
        <v>5</v>
      </c>
      <c r="C7" s="2">
        <v>31324528</v>
      </c>
    </row>
    <row r="8" spans="2:9" ht="12.75" customHeight="1" x14ac:dyDescent="0.2">
      <c r="B8" s="1" t="s">
        <v>6</v>
      </c>
      <c r="C8" s="2">
        <v>31655188</v>
      </c>
    </row>
    <row r="9" spans="2:9" ht="12.75" customHeight="1" x14ac:dyDescent="0.2">
      <c r="B9" s="1" t="s">
        <v>7</v>
      </c>
      <c r="C9" s="2">
        <v>34686402</v>
      </c>
    </row>
    <row r="10" spans="2:9" ht="12.75" customHeight="1" x14ac:dyDescent="0.2">
      <c r="B10" s="1" t="s">
        <v>8</v>
      </c>
      <c r="C10" s="2">
        <v>36507184</v>
      </c>
    </row>
    <row r="11" spans="2:9" ht="12.75" customHeight="1" x14ac:dyDescent="0.2">
      <c r="B11" s="1" t="s">
        <v>9</v>
      </c>
      <c r="C11" s="2">
        <v>35903327</v>
      </c>
    </row>
    <row r="12" spans="2:9" ht="12.75" customHeight="1" x14ac:dyDescent="0.2">
      <c r="B12" s="1" t="s">
        <v>10</v>
      </c>
      <c r="C12" s="2">
        <v>25432123</v>
      </c>
    </row>
  </sheetData>
  <mergeCells count="1">
    <mergeCell ref="B1:I1"/>
  </mergeCells>
  <printOptions horizontalCentered="1"/>
  <pageMargins left="0.43307086614173229" right="0.47244094488188981" top="0.98425196850393704" bottom="0.98425196850393704" header="0.51181102362204722" footer="0.51181102362204722"/>
  <pageSetup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N4"/>
  <sheetViews>
    <sheetView view="pageBreakPreview" zoomScaleSheetLayoutView="100" workbookViewId="0"/>
  </sheetViews>
  <sheetFormatPr defaultColWidth="9.140625" defaultRowHeight="12.75" x14ac:dyDescent="0.2"/>
  <cols>
    <col min="1" max="1" width="9.140625" style="314"/>
    <col min="2" max="2" width="5" bestFit="1" customWidth="1"/>
    <col min="3" max="9" width="9.140625" bestFit="1" customWidth="1"/>
    <col min="10" max="10" width="10.140625" bestFit="1" customWidth="1"/>
    <col min="11" max="11" width="10" customWidth="1"/>
    <col min="12" max="14" width="9.140625" bestFit="1" customWidth="1"/>
  </cols>
  <sheetData>
    <row r="1" spans="2:14" ht="30" customHeight="1" x14ac:dyDescent="0.2">
      <c r="B1" s="603"/>
      <c r="C1" s="604"/>
      <c r="D1" s="604"/>
      <c r="E1" s="604"/>
      <c r="F1" s="604"/>
      <c r="G1" s="604"/>
      <c r="H1" s="604"/>
      <c r="I1" s="604"/>
    </row>
    <row r="2" spans="2:14" s="492" customFormat="1" ht="12.75" customHeight="1" x14ac:dyDescent="0.2">
      <c r="B2" s="493" t="s">
        <v>0</v>
      </c>
      <c r="C2" s="493" t="s">
        <v>158</v>
      </c>
      <c r="D2" s="493" t="s">
        <v>159</v>
      </c>
      <c r="E2" s="493" t="s">
        <v>160</v>
      </c>
      <c r="F2" s="493" t="s">
        <v>161</v>
      </c>
      <c r="G2" s="493" t="s">
        <v>162</v>
      </c>
      <c r="H2" s="493" t="s">
        <v>163</v>
      </c>
      <c r="I2" s="493" t="s">
        <v>164</v>
      </c>
      <c r="J2" s="493" t="s">
        <v>165</v>
      </c>
      <c r="K2" s="493" t="s">
        <v>166</v>
      </c>
      <c r="L2" s="493" t="s">
        <v>167</v>
      </c>
      <c r="M2" s="493" t="s">
        <v>168</v>
      </c>
      <c r="N2" s="493" t="s">
        <v>169</v>
      </c>
    </row>
    <row r="3" spans="2:14" ht="12.75" customHeight="1" x14ac:dyDescent="0.2">
      <c r="B3" s="1" t="s">
        <v>9</v>
      </c>
      <c r="C3" s="2">
        <v>1250941</v>
      </c>
      <c r="D3" s="2">
        <v>1383343</v>
      </c>
      <c r="E3" s="2">
        <v>1895940</v>
      </c>
      <c r="F3" s="2">
        <v>2437263</v>
      </c>
      <c r="G3" s="2">
        <v>3804158</v>
      </c>
      <c r="H3" s="2">
        <v>4123109</v>
      </c>
      <c r="I3" s="2">
        <v>5480502</v>
      </c>
      <c r="J3" s="2">
        <v>5130967</v>
      </c>
      <c r="K3" s="2">
        <v>4251870</v>
      </c>
      <c r="L3" s="2">
        <v>3301194</v>
      </c>
      <c r="M3" s="2">
        <v>1720554</v>
      </c>
      <c r="N3" s="2">
        <v>1464791</v>
      </c>
    </row>
    <row r="4" spans="2:14" ht="12.75" customHeight="1" x14ac:dyDescent="0.2">
      <c r="B4" s="1" t="s">
        <v>10</v>
      </c>
      <c r="C4" s="2">
        <v>1170333</v>
      </c>
      <c r="D4" s="2">
        <v>1240633</v>
      </c>
      <c r="E4" s="2">
        <v>1652511</v>
      </c>
      <c r="F4" s="2">
        <v>1753045</v>
      </c>
      <c r="G4" s="2">
        <v>2485411</v>
      </c>
      <c r="H4" s="2">
        <v>2438293</v>
      </c>
      <c r="I4" s="2">
        <v>3468202</v>
      </c>
      <c r="J4" s="2">
        <v>3183003</v>
      </c>
      <c r="K4" s="2">
        <v>2855397</v>
      </c>
      <c r="L4" s="2">
        <v>2449948</v>
      </c>
      <c r="M4" s="2">
        <v>1353280</v>
      </c>
      <c r="N4" s="2">
        <v>1302157</v>
      </c>
    </row>
  </sheetData>
  <mergeCells count="1">
    <mergeCell ref="B1:I1"/>
  </mergeCells>
  <printOptions horizontalCentered="1"/>
  <pageMargins left="0.43307086614173229" right="0.47244094488188981" top="0.98425196850393704" bottom="0.98425196850393704" header="0.51181102362204722" footer="0.51181102362204722"/>
  <pageSetup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29"/>
  <sheetViews>
    <sheetView view="pageBreakPreview" zoomScaleSheetLayoutView="100" workbookViewId="0">
      <selection activeCell="P16" sqref="P16"/>
    </sheetView>
  </sheetViews>
  <sheetFormatPr defaultColWidth="9.140625" defaultRowHeight="12.75" x14ac:dyDescent="0.2"/>
  <cols>
    <col min="1" max="1" width="9.140625" style="314"/>
    <col min="2" max="14" width="9.42578125" customWidth="1"/>
  </cols>
  <sheetData>
    <row r="1" spans="2:14" ht="30" customHeight="1" x14ac:dyDescent="0.2">
      <c r="B1" s="603" t="s">
        <v>82</v>
      </c>
      <c r="C1" s="604"/>
      <c r="D1" s="604"/>
      <c r="E1" s="604"/>
      <c r="F1" s="604"/>
      <c r="G1" s="604"/>
      <c r="H1" s="604"/>
      <c r="I1" s="604"/>
    </row>
    <row r="2" spans="2:14" s="429" customFormat="1" ht="12.75" customHeight="1" x14ac:dyDescent="0.2">
      <c r="B2" s="428" t="s">
        <v>0</v>
      </c>
      <c r="C2" s="428" t="s">
        <v>158</v>
      </c>
      <c r="D2" s="428" t="s">
        <v>159</v>
      </c>
      <c r="E2" s="428" t="s">
        <v>160</v>
      </c>
      <c r="F2" s="428" t="s">
        <v>161</v>
      </c>
      <c r="G2" s="428" t="s">
        <v>162</v>
      </c>
      <c r="H2" s="428" t="s">
        <v>163</v>
      </c>
      <c r="I2" s="428" t="s">
        <v>164</v>
      </c>
      <c r="J2" s="428" t="s">
        <v>165</v>
      </c>
      <c r="K2" s="428" t="s">
        <v>166</v>
      </c>
      <c r="L2" s="428" t="s">
        <v>167</v>
      </c>
      <c r="M2" s="428" t="s">
        <v>168</v>
      </c>
      <c r="N2" s="428" t="s">
        <v>169</v>
      </c>
    </row>
    <row r="3" spans="2:14" ht="12.75" customHeight="1" x14ac:dyDescent="0.2">
      <c r="B3" s="1" t="s">
        <v>9</v>
      </c>
      <c r="C3" s="2">
        <v>13972</v>
      </c>
      <c r="D3" s="2">
        <v>12514</v>
      </c>
      <c r="E3" s="2">
        <v>24947</v>
      </c>
      <c r="F3" s="2">
        <v>114667</v>
      </c>
      <c r="G3" s="2">
        <v>188486</v>
      </c>
      <c r="H3" s="2">
        <v>225570</v>
      </c>
      <c r="I3" s="2">
        <v>250525</v>
      </c>
      <c r="J3" s="2">
        <v>247028</v>
      </c>
      <c r="K3" s="2">
        <v>247642</v>
      </c>
      <c r="L3" s="2">
        <v>222348</v>
      </c>
      <c r="M3" s="2">
        <v>75033</v>
      </c>
      <c r="N3" s="2">
        <v>9713</v>
      </c>
    </row>
    <row r="4" spans="2:14" ht="12.75" customHeight="1" x14ac:dyDescent="0.2">
      <c r="B4" s="1" t="s">
        <v>10</v>
      </c>
      <c r="C4" s="2">
        <v>4025</v>
      </c>
      <c r="D4" s="2">
        <v>3958</v>
      </c>
      <c r="E4" s="2">
        <v>21650</v>
      </c>
      <c r="F4" s="2">
        <v>46238</v>
      </c>
      <c r="G4" s="2">
        <v>95724</v>
      </c>
      <c r="H4" s="2">
        <v>104038</v>
      </c>
      <c r="I4" s="2">
        <v>69331</v>
      </c>
      <c r="J4" s="2">
        <v>83865</v>
      </c>
      <c r="K4" s="2">
        <v>83882</v>
      </c>
      <c r="L4" s="2">
        <v>80238</v>
      </c>
      <c r="M4" s="2">
        <v>17454</v>
      </c>
      <c r="N4" s="2">
        <v>5074</v>
      </c>
    </row>
    <row r="29" spans="18:18" x14ac:dyDescent="0.2">
      <c r="R29" s="427"/>
    </row>
  </sheetData>
  <mergeCells count="1">
    <mergeCell ref="B1:I1"/>
  </mergeCells>
  <printOptions horizontalCentered="1"/>
  <pageMargins left="0.43307086614173229" right="0.47244094488188981" top="0.98425196850393704" bottom="0.98425196850393704" header="0.51181102362204722" footer="0.51181102362204722"/>
  <pageSetup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N59"/>
  <sheetViews>
    <sheetView view="pageBreakPreview" zoomScaleSheetLayoutView="100" workbookViewId="0">
      <selection activeCell="L13" sqref="L13"/>
    </sheetView>
  </sheetViews>
  <sheetFormatPr defaultColWidth="9.140625" defaultRowHeight="12.75" x14ac:dyDescent="0.2"/>
  <cols>
    <col min="1" max="1" width="9.140625" style="314"/>
    <col min="2" max="2" width="10.7109375" customWidth="1"/>
    <col min="3" max="9" width="11.28515625" customWidth="1"/>
  </cols>
  <sheetData>
    <row r="1" spans="2:10" ht="30" customHeight="1" x14ac:dyDescent="0.2">
      <c r="B1" s="603" t="s">
        <v>90</v>
      </c>
      <c r="C1" s="603"/>
      <c r="D1" s="603"/>
      <c r="E1" s="603"/>
      <c r="F1" s="603"/>
      <c r="G1" s="603"/>
      <c r="H1" s="603"/>
      <c r="I1" s="603"/>
      <c r="J1" s="603"/>
    </row>
    <row r="2" spans="2:10" ht="12.75" customHeight="1" x14ac:dyDescent="0.2">
      <c r="B2" s="1" t="s">
        <v>0</v>
      </c>
      <c r="C2" s="488" t="s">
        <v>273</v>
      </c>
      <c r="D2" s="488" t="s">
        <v>274</v>
      </c>
      <c r="E2" s="488" t="s">
        <v>275</v>
      </c>
      <c r="F2" s="488" t="s">
        <v>276</v>
      </c>
      <c r="G2" s="488" t="s">
        <v>277</v>
      </c>
      <c r="H2" s="488" t="s">
        <v>278</v>
      </c>
    </row>
    <row r="3" spans="2:10" ht="12.75" customHeight="1" x14ac:dyDescent="0.2">
      <c r="B3" s="1" t="s">
        <v>10</v>
      </c>
      <c r="C3" s="2">
        <v>14188466</v>
      </c>
      <c r="D3" s="2">
        <v>1665160</v>
      </c>
      <c r="E3" s="2">
        <v>1690766</v>
      </c>
      <c r="F3" s="2">
        <v>1711481</v>
      </c>
      <c r="G3" s="2">
        <v>2206266</v>
      </c>
      <c r="H3" s="2">
        <v>3890074</v>
      </c>
    </row>
    <row r="4" spans="2:10" ht="12.75" customHeight="1" x14ac:dyDescent="0.2">
      <c r="B4" s="1" t="s">
        <v>9</v>
      </c>
      <c r="C4" s="2">
        <v>22718004</v>
      </c>
      <c r="D4" s="2">
        <v>1700385</v>
      </c>
      <c r="E4" s="2">
        <v>1821480</v>
      </c>
      <c r="F4" s="2">
        <v>2512139</v>
      </c>
      <c r="G4" s="2">
        <v>1911832</v>
      </c>
      <c r="H4" s="2">
        <v>5580792</v>
      </c>
    </row>
    <row r="17" spans="14:14" x14ac:dyDescent="0.2">
      <c r="N17" t="s">
        <v>0</v>
      </c>
    </row>
    <row r="59" spans="2:2" x14ac:dyDescent="0.2">
      <c r="B59" s="548" t="s">
        <v>672</v>
      </c>
    </row>
  </sheetData>
  <mergeCells count="1">
    <mergeCell ref="B1:J1"/>
  </mergeCells>
  <printOptions horizontalCentered="1"/>
  <pageMargins left="0.43307086614173229" right="0.43307086614173229" top="0.39370078740157483" bottom="0.2" header="0.3346456692913386" footer="0.19685039370078741"/>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SheetLayoutView="100" workbookViewId="0">
      <selection activeCell="A3" sqref="A3"/>
    </sheetView>
  </sheetViews>
  <sheetFormatPr defaultColWidth="9.140625" defaultRowHeight="12.75" x14ac:dyDescent="0.2"/>
  <cols>
    <col min="1" max="1" width="9.140625" style="314"/>
    <col min="2" max="2" width="12.140625" customWidth="1"/>
    <col min="3" max="7" width="15.140625" customWidth="1"/>
  </cols>
  <sheetData>
    <row r="1" spans="1:7" ht="30" customHeight="1" x14ac:dyDescent="0.2">
      <c r="B1" s="595" t="s">
        <v>673</v>
      </c>
      <c r="C1" s="605"/>
      <c r="D1" s="605"/>
      <c r="E1" s="605"/>
      <c r="F1" s="605"/>
      <c r="G1" s="605"/>
    </row>
    <row r="2" spans="1:7" s="27" customFormat="1" ht="15" customHeight="1" thickBot="1" x14ac:dyDescent="0.25">
      <c r="A2" s="314"/>
      <c r="B2" s="28"/>
    </row>
    <row r="3" spans="1:7" ht="15" customHeight="1" thickBot="1" x14ac:dyDescent="0.25">
      <c r="B3" s="30" t="s">
        <v>83</v>
      </c>
      <c r="C3" s="606" t="s">
        <v>156</v>
      </c>
      <c r="D3" s="606"/>
      <c r="E3" s="606"/>
      <c r="F3" s="606" t="s">
        <v>241</v>
      </c>
      <c r="G3" s="606"/>
    </row>
    <row r="4" spans="1:7" ht="15" customHeight="1" thickBot="1" x14ac:dyDescent="0.25">
      <c r="B4" s="483" t="s">
        <v>157</v>
      </c>
      <c r="C4" s="188">
        <v>2014</v>
      </c>
      <c r="D4" s="188">
        <v>2015</v>
      </c>
      <c r="E4" s="188">
        <v>2016</v>
      </c>
      <c r="F4" s="31" t="s">
        <v>84</v>
      </c>
      <c r="G4" s="31" t="s">
        <v>85</v>
      </c>
    </row>
    <row r="5" spans="1:7" ht="15" customHeight="1" x14ac:dyDescent="0.2">
      <c r="B5" s="330" t="s">
        <v>158</v>
      </c>
      <c r="C5" s="189">
        <v>1146815</v>
      </c>
      <c r="D5" s="189">
        <v>1250941</v>
      </c>
      <c r="E5" s="189">
        <v>1170333</v>
      </c>
      <c r="F5" s="245">
        <v>9.0795812750966807</v>
      </c>
      <c r="G5" s="245">
        <v>-6.4437891155538107</v>
      </c>
    </row>
    <row r="6" spans="1:7" ht="15" customHeight="1" x14ac:dyDescent="0.2">
      <c r="B6" s="330" t="s">
        <v>159</v>
      </c>
      <c r="C6" s="189">
        <v>1352184</v>
      </c>
      <c r="D6" s="189">
        <v>1383343</v>
      </c>
      <c r="E6" s="189">
        <v>1240633</v>
      </c>
      <c r="F6" s="245">
        <v>2.304346154073706</v>
      </c>
      <c r="G6" s="245">
        <v>-10.316313452267442</v>
      </c>
    </row>
    <row r="7" spans="1:7" ht="15" customHeight="1" x14ac:dyDescent="0.2">
      <c r="B7" s="330" t="s">
        <v>160</v>
      </c>
      <c r="C7" s="189">
        <v>1851980</v>
      </c>
      <c r="D7" s="189">
        <v>1895940</v>
      </c>
      <c r="E7" s="189">
        <v>1652511</v>
      </c>
      <c r="F7" s="245">
        <v>2.3736757416386784</v>
      </c>
      <c r="G7" s="245">
        <v>-12.83948859141112</v>
      </c>
    </row>
    <row r="8" spans="1:7" ht="15" customHeight="1" x14ac:dyDescent="0.2">
      <c r="B8" s="330" t="s">
        <v>161</v>
      </c>
      <c r="C8" s="189">
        <v>2652071</v>
      </c>
      <c r="D8" s="189">
        <v>2437263</v>
      </c>
      <c r="E8" s="189">
        <v>1753045</v>
      </c>
      <c r="F8" s="245">
        <v>-8.0996323250772697</v>
      </c>
      <c r="G8" s="245">
        <v>-28.073211631243737</v>
      </c>
    </row>
    <row r="9" spans="1:7" ht="15" customHeight="1" x14ac:dyDescent="0.2">
      <c r="B9" s="330" t="s">
        <v>162</v>
      </c>
      <c r="C9" s="189">
        <v>3900096</v>
      </c>
      <c r="D9" s="189">
        <v>3804158</v>
      </c>
      <c r="E9" s="189">
        <v>2485411</v>
      </c>
      <c r="F9" s="245">
        <v>-2.45988816685538</v>
      </c>
      <c r="G9" s="245">
        <v>-34.665936588333082</v>
      </c>
    </row>
    <row r="10" spans="1:7" ht="15" customHeight="1" x14ac:dyDescent="0.2">
      <c r="B10" s="330" t="s">
        <v>163</v>
      </c>
      <c r="C10" s="189">
        <v>4335075</v>
      </c>
      <c r="D10" s="189">
        <v>4123109</v>
      </c>
      <c r="E10" s="189">
        <v>2438293</v>
      </c>
      <c r="F10" s="245">
        <v>-4.8895578507868951</v>
      </c>
      <c r="G10" s="245">
        <v>-40.8627567207173</v>
      </c>
    </row>
    <row r="11" spans="1:7" ht="15" customHeight="1" x14ac:dyDescent="0.2">
      <c r="B11" s="330" t="s">
        <v>164</v>
      </c>
      <c r="C11" s="189">
        <v>5214519</v>
      </c>
      <c r="D11" s="189">
        <v>5480502</v>
      </c>
      <c r="E11" s="189">
        <v>3468202</v>
      </c>
      <c r="F11" s="245">
        <v>5.1008156265227917</v>
      </c>
      <c r="G11" s="245">
        <v>-36.717439387851698</v>
      </c>
    </row>
    <row r="12" spans="1:7" ht="15" customHeight="1" x14ac:dyDescent="0.2">
      <c r="B12" s="330" t="s">
        <v>165</v>
      </c>
      <c r="C12" s="189">
        <v>5283333</v>
      </c>
      <c r="D12" s="189">
        <v>5130967</v>
      </c>
      <c r="E12" s="189">
        <v>3183003</v>
      </c>
      <c r="F12" s="245">
        <v>-2.883899235577239</v>
      </c>
      <c r="G12" s="245">
        <v>-37.96485145977357</v>
      </c>
    </row>
    <row r="13" spans="1:7" ht="15" customHeight="1" x14ac:dyDescent="0.2">
      <c r="B13" s="330" t="s">
        <v>166</v>
      </c>
      <c r="C13" s="189">
        <v>4352429</v>
      </c>
      <c r="D13" s="189">
        <v>4251870</v>
      </c>
      <c r="E13" s="189">
        <v>2855397</v>
      </c>
      <c r="F13" s="245">
        <v>-2.3104110371473032</v>
      </c>
      <c r="G13" s="245">
        <v>-32.843736991018069</v>
      </c>
    </row>
    <row r="14" spans="1:7" ht="15" customHeight="1" x14ac:dyDescent="0.2">
      <c r="B14" s="330" t="s">
        <v>167</v>
      </c>
      <c r="C14" s="189">
        <v>3439554</v>
      </c>
      <c r="D14" s="189">
        <v>3301194</v>
      </c>
      <c r="E14" s="189">
        <v>2449948</v>
      </c>
      <c r="F14" s="245">
        <v>-4.0226145599109655</v>
      </c>
      <c r="G14" s="245">
        <v>-25.78600348843479</v>
      </c>
    </row>
    <row r="15" spans="1:7" ht="15" customHeight="1" x14ac:dyDescent="0.2">
      <c r="B15" s="330" t="s">
        <v>168</v>
      </c>
      <c r="C15" s="189">
        <v>1729803</v>
      </c>
      <c r="D15" s="189">
        <v>1720554</v>
      </c>
      <c r="E15" s="189">
        <v>1353280</v>
      </c>
      <c r="F15" s="245">
        <v>-0.53468516357064932</v>
      </c>
      <c r="G15" s="245">
        <v>-21.346264052159945</v>
      </c>
    </row>
    <row r="16" spans="1:7" ht="15" customHeight="1" thickBot="1" x14ac:dyDescent="0.25">
      <c r="B16" s="206" t="s">
        <v>169</v>
      </c>
      <c r="C16" s="189">
        <v>1580041</v>
      </c>
      <c r="D16" s="189">
        <v>1464791</v>
      </c>
      <c r="E16" s="189">
        <v>1302157</v>
      </c>
      <c r="F16" s="245">
        <v>-7.2941145198130934</v>
      </c>
      <c r="G16" s="245">
        <v>-11.102880888809393</v>
      </c>
    </row>
    <row r="17" spans="2:7" ht="15" customHeight="1" thickBot="1" x14ac:dyDescent="0.25">
      <c r="B17" s="195" t="s">
        <v>170</v>
      </c>
      <c r="C17" s="361">
        <v>36837900</v>
      </c>
      <c r="D17" s="361">
        <v>36244632</v>
      </c>
      <c r="E17" s="361">
        <v>25352213</v>
      </c>
      <c r="F17" s="360">
        <v>-1.6104826822375868</v>
      </c>
      <c r="G17" s="432">
        <v>-30.052502671292125</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20"/>
  <sheetViews>
    <sheetView view="pageBreakPreview" zoomScaleSheetLayoutView="100" workbookViewId="0">
      <selection activeCell="J7" sqref="J7"/>
    </sheetView>
  </sheetViews>
  <sheetFormatPr defaultColWidth="9.140625" defaultRowHeight="12.75" x14ac:dyDescent="0.2"/>
  <cols>
    <col min="1" max="1" width="9.140625" style="314"/>
    <col min="2" max="2" width="27.5703125" customWidth="1"/>
    <col min="3" max="7" width="11.42578125" customWidth="1"/>
    <col min="8" max="8" width="9.7109375" customWidth="1"/>
  </cols>
  <sheetData>
    <row r="1" spans="1:8" ht="33" customHeight="1" x14ac:dyDescent="0.2">
      <c r="B1" s="607" t="s">
        <v>182</v>
      </c>
      <c r="C1" s="607"/>
      <c r="D1" s="607"/>
      <c r="E1" s="607"/>
      <c r="F1" s="607"/>
      <c r="G1" s="607"/>
      <c r="H1" s="607"/>
    </row>
    <row r="2" spans="1:8" s="32" customFormat="1" ht="5.25" customHeight="1" thickBot="1" x14ac:dyDescent="0.25">
      <c r="A2" s="314"/>
      <c r="B2" s="41"/>
      <c r="C2" s="41"/>
      <c r="D2" s="41"/>
      <c r="E2" s="41"/>
      <c r="F2" s="41"/>
      <c r="G2" s="41"/>
      <c r="H2" s="41"/>
    </row>
    <row r="3" spans="1:8" ht="16.5" customHeight="1" x14ac:dyDescent="0.2">
      <c r="B3" s="608" t="s">
        <v>180</v>
      </c>
      <c r="C3" s="610" t="s">
        <v>181</v>
      </c>
      <c r="D3" s="610"/>
      <c r="E3" s="610"/>
      <c r="F3" s="610"/>
      <c r="G3" s="611" t="s">
        <v>170</v>
      </c>
      <c r="H3" s="610" t="s">
        <v>250</v>
      </c>
    </row>
    <row r="4" spans="1:8" ht="19.5" customHeight="1" thickBot="1" x14ac:dyDescent="0.25">
      <c r="B4" s="609"/>
      <c r="C4" s="533" t="s">
        <v>176</v>
      </c>
      <c r="D4" s="533" t="s">
        <v>177</v>
      </c>
      <c r="E4" s="533" t="s">
        <v>178</v>
      </c>
      <c r="F4" s="533" t="s">
        <v>179</v>
      </c>
      <c r="G4" s="612"/>
      <c r="H4" s="613"/>
    </row>
    <row r="5" spans="1:8" ht="12.75" customHeight="1" x14ac:dyDescent="0.2">
      <c r="B5" s="316" t="s">
        <v>424</v>
      </c>
      <c r="C5" s="534">
        <v>2108</v>
      </c>
      <c r="D5" s="534">
        <v>173994</v>
      </c>
      <c r="E5" s="534">
        <v>131</v>
      </c>
      <c r="F5" s="534">
        <v>0</v>
      </c>
      <c r="G5" s="539">
        <v>176233</v>
      </c>
      <c r="H5" s="405">
        <v>0.69513852696015133</v>
      </c>
    </row>
    <row r="6" spans="1:8" ht="12.75" customHeight="1" x14ac:dyDescent="0.2">
      <c r="B6" s="316" t="s">
        <v>425</v>
      </c>
      <c r="C6" s="534">
        <v>1052</v>
      </c>
      <c r="D6" s="534">
        <v>86239</v>
      </c>
      <c r="E6" s="534">
        <v>367</v>
      </c>
      <c r="F6" s="534">
        <v>2</v>
      </c>
      <c r="G6" s="539">
        <v>87660</v>
      </c>
      <c r="H6" s="405">
        <v>0.34576863171668681</v>
      </c>
    </row>
    <row r="7" spans="1:8" ht="12.75" customHeight="1" x14ac:dyDescent="0.2">
      <c r="B7" s="316" t="s">
        <v>426</v>
      </c>
      <c r="C7" s="534">
        <v>2975</v>
      </c>
      <c r="D7" s="534">
        <v>26183</v>
      </c>
      <c r="E7" s="534">
        <v>156</v>
      </c>
      <c r="F7" s="534">
        <v>2</v>
      </c>
      <c r="G7" s="539">
        <v>29316</v>
      </c>
      <c r="H7" s="405">
        <v>0.11563487574043339</v>
      </c>
    </row>
    <row r="8" spans="1:8" ht="12.75" customHeight="1" x14ac:dyDescent="0.2">
      <c r="B8" s="316" t="s">
        <v>427</v>
      </c>
      <c r="C8" s="534">
        <v>56</v>
      </c>
      <c r="D8" s="534">
        <v>71814</v>
      </c>
      <c r="E8" s="534">
        <v>143</v>
      </c>
      <c r="F8" s="534">
        <v>1</v>
      </c>
      <c r="G8" s="539">
        <v>72014</v>
      </c>
      <c r="H8" s="405">
        <v>0.2840540981570327</v>
      </c>
    </row>
    <row r="9" spans="1:8" ht="12.75" customHeight="1" x14ac:dyDescent="0.2">
      <c r="B9" s="316" t="s">
        <v>428</v>
      </c>
      <c r="C9" s="534">
        <v>1245</v>
      </c>
      <c r="D9" s="534">
        <v>93457</v>
      </c>
      <c r="E9" s="534">
        <v>165</v>
      </c>
      <c r="F9" s="534">
        <v>4</v>
      </c>
      <c r="G9" s="539">
        <v>94871</v>
      </c>
      <c r="H9" s="405">
        <v>0.37421190804921056</v>
      </c>
    </row>
    <row r="10" spans="1:8" ht="12.75" customHeight="1" x14ac:dyDescent="0.2">
      <c r="B10" s="316" t="s">
        <v>64</v>
      </c>
      <c r="C10" s="534">
        <v>35</v>
      </c>
      <c r="D10" s="534">
        <v>10513</v>
      </c>
      <c r="E10" s="534">
        <v>14</v>
      </c>
      <c r="F10" s="535"/>
      <c r="G10" s="539">
        <v>10562</v>
      </c>
      <c r="H10" s="405">
        <v>4.1661057360160236E-2</v>
      </c>
    </row>
    <row r="11" spans="1:8" ht="12.75" customHeight="1" x14ac:dyDescent="0.2">
      <c r="B11" s="316" t="s">
        <v>429</v>
      </c>
      <c r="C11" s="534">
        <v>536</v>
      </c>
      <c r="D11" s="534">
        <v>99449</v>
      </c>
      <c r="E11" s="534">
        <v>200</v>
      </c>
      <c r="F11" s="534">
        <v>0</v>
      </c>
      <c r="G11" s="539">
        <v>100185</v>
      </c>
      <c r="H11" s="405">
        <v>0.39517260288086092</v>
      </c>
    </row>
    <row r="12" spans="1:8" ht="12.75" customHeight="1" thickBot="1" x14ac:dyDescent="0.25">
      <c r="B12" s="316" t="s">
        <v>408</v>
      </c>
      <c r="C12" s="534">
        <v>1587</v>
      </c>
      <c r="D12" s="534">
        <v>94044</v>
      </c>
      <c r="E12" s="534">
        <v>260</v>
      </c>
      <c r="F12" s="534">
        <v>1</v>
      </c>
      <c r="G12" s="539">
        <v>95892</v>
      </c>
      <c r="H12" s="405">
        <v>0.37823916989021827</v>
      </c>
    </row>
    <row r="13" spans="1:8" ht="12.75" customHeight="1" thickBot="1" x14ac:dyDescent="0.25">
      <c r="B13" s="42" t="s">
        <v>409</v>
      </c>
      <c r="C13" s="536">
        <v>9594</v>
      </c>
      <c r="D13" s="536">
        <v>655693</v>
      </c>
      <c r="E13" s="536">
        <v>1436</v>
      </c>
      <c r="F13" s="536">
        <v>10</v>
      </c>
      <c r="G13" s="354">
        <v>666733</v>
      </c>
      <c r="H13" s="406">
        <v>2.6298808707547541</v>
      </c>
    </row>
    <row r="14" spans="1:8" ht="12.75" customHeight="1" x14ac:dyDescent="0.2">
      <c r="B14" s="316" t="s">
        <v>430</v>
      </c>
      <c r="C14" s="534">
        <v>4072</v>
      </c>
      <c r="D14" s="534">
        <v>58054</v>
      </c>
      <c r="E14" s="534">
        <v>250</v>
      </c>
      <c r="F14" s="534">
        <v>18</v>
      </c>
      <c r="G14" s="539">
        <v>62394</v>
      </c>
      <c r="H14" s="405">
        <v>0.24610869275987859</v>
      </c>
    </row>
    <row r="15" spans="1:8" ht="12.75" customHeight="1" x14ac:dyDescent="0.2">
      <c r="B15" s="316" t="s">
        <v>431</v>
      </c>
      <c r="C15" s="534">
        <v>7130</v>
      </c>
      <c r="D15" s="534">
        <v>34953</v>
      </c>
      <c r="E15" s="534">
        <v>418</v>
      </c>
      <c r="F15" s="534">
        <v>29</v>
      </c>
      <c r="G15" s="539">
        <v>42530</v>
      </c>
      <c r="H15" s="405">
        <v>0.16775655837224152</v>
      </c>
    </row>
    <row r="16" spans="1:8" ht="12.75" customHeight="1" x14ac:dyDescent="0.2">
      <c r="B16" s="316" t="s">
        <v>432</v>
      </c>
      <c r="C16" s="534">
        <v>3317</v>
      </c>
      <c r="D16" s="534">
        <v>15901</v>
      </c>
      <c r="E16" s="534">
        <v>191</v>
      </c>
      <c r="F16" s="534">
        <v>7</v>
      </c>
      <c r="G16" s="539">
        <v>19416</v>
      </c>
      <c r="H16" s="405">
        <v>7.6585030269349666E-2</v>
      </c>
    </row>
    <row r="17" spans="2:8" ht="12.75" customHeight="1" x14ac:dyDescent="0.2">
      <c r="B17" s="316" t="s">
        <v>433</v>
      </c>
      <c r="C17" s="534">
        <v>3018</v>
      </c>
      <c r="D17" s="534">
        <v>7233</v>
      </c>
      <c r="E17" s="534">
        <v>153</v>
      </c>
      <c r="F17" s="534">
        <v>17</v>
      </c>
      <c r="G17" s="539">
        <v>10421</v>
      </c>
      <c r="H17" s="405">
        <v>4.1104892894359951E-2</v>
      </c>
    </row>
    <row r="18" spans="2:8" ht="12.75" customHeight="1" x14ac:dyDescent="0.2">
      <c r="B18" s="316" t="s">
        <v>74</v>
      </c>
      <c r="C18" s="534">
        <v>727</v>
      </c>
      <c r="D18" s="534">
        <v>4267</v>
      </c>
      <c r="E18" s="534">
        <v>41</v>
      </c>
      <c r="F18" s="535"/>
      <c r="G18" s="539">
        <v>5035</v>
      </c>
      <c r="H18" s="405">
        <v>1.986019918655622E-2</v>
      </c>
    </row>
    <row r="19" spans="2:8" ht="12.75" customHeight="1" thickBot="1" x14ac:dyDescent="0.25">
      <c r="B19" s="316" t="s">
        <v>410</v>
      </c>
      <c r="C19" s="534">
        <v>2483</v>
      </c>
      <c r="D19" s="534">
        <v>11431</v>
      </c>
      <c r="E19" s="534">
        <v>191</v>
      </c>
      <c r="F19" s="534">
        <v>1</v>
      </c>
      <c r="G19" s="539">
        <v>14106</v>
      </c>
      <c r="H19" s="405">
        <v>5.5640113153041119E-2</v>
      </c>
    </row>
    <row r="20" spans="2:8" ht="12.75" customHeight="1" thickBot="1" x14ac:dyDescent="0.25">
      <c r="B20" s="42" t="s">
        <v>411</v>
      </c>
      <c r="C20" s="536">
        <v>20747</v>
      </c>
      <c r="D20" s="536">
        <v>131839</v>
      </c>
      <c r="E20" s="536">
        <v>1244</v>
      </c>
      <c r="F20" s="536">
        <v>72</v>
      </c>
      <c r="G20" s="354">
        <v>153902</v>
      </c>
      <c r="H20" s="406">
        <v>0.60705548663542708</v>
      </c>
    </row>
    <row r="21" spans="2:8" ht="12.75" customHeight="1" thickBot="1" x14ac:dyDescent="0.25">
      <c r="B21" s="42" t="s">
        <v>412</v>
      </c>
      <c r="C21" s="536">
        <v>1242</v>
      </c>
      <c r="D21" s="536">
        <v>11878</v>
      </c>
      <c r="E21" s="536">
        <v>248</v>
      </c>
      <c r="F21" s="536">
        <v>0</v>
      </c>
      <c r="G21" s="354">
        <v>13368</v>
      </c>
      <c r="H21" s="406">
        <v>5.2729124672469423E-2</v>
      </c>
    </row>
    <row r="22" spans="2:8" ht="12.75" customHeight="1" thickBot="1" x14ac:dyDescent="0.25">
      <c r="B22" s="42" t="s">
        <v>413</v>
      </c>
      <c r="C22" s="536">
        <v>2396</v>
      </c>
      <c r="D22" s="536">
        <v>5119</v>
      </c>
      <c r="E22" s="536">
        <v>112</v>
      </c>
      <c r="F22" s="536">
        <v>2</v>
      </c>
      <c r="G22" s="354">
        <v>7629</v>
      </c>
      <c r="H22" s="406">
        <v>3.009204758574725E-2</v>
      </c>
    </row>
    <row r="23" spans="2:8" ht="12.75" customHeight="1" thickBot="1" x14ac:dyDescent="0.25">
      <c r="B23" s="42" t="s">
        <v>414</v>
      </c>
      <c r="C23" s="536">
        <v>24385</v>
      </c>
      <c r="D23" s="536">
        <v>148836</v>
      </c>
      <c r="E23" s="536">
        <v>1604</v>
      </c>
      <c r="F23" s="536">
        <v>74</v>
      </c>
      <c r="G23" s="354">
        <v>174899</v>
      </c>
      <c r="H23" s="406">
        <v>0.68987665889364369</v>
      </c>
    </row>
    <row r="24" spans="2:8" ht="12.75" customHeight="1" x14ac:dyDescent="0.2">
      <c r="B24" s="316" t="s">
        <v>434</v>
      </c>
      <c r="C24" s="534">
        <v>203</v>
      </c>
      <c r="D24" s="534">
        <v>41088</v>
      </c>
      <c r="E24" s="534">
        <v>214</v>
      </c>
      <c r="F24" s="535"/>
      <c r="G24" s="539">
        <v>41505</v>
      </c>
      <c r="H24" s="405">
        <v>0.16371351881589194</v>
      </c>
    </row>
    <row r="25" spans="2:8" ht="12.75" customHeight="1" x14ac:dyDescent="0.2">
      <c r="B25" s="316" t="s">
        <v>415</v>
      </c>
      <c r="C25" s="534">
        <v>87</v>
      </c>
      <c r="D25" s="534">
        <v>37749</v>
      </c>
      <c r="E25" s="534">
        <v>477</v>
      </c>
      <c r="F25" s="534">
        <v>2</v>
      </c>
      <c r="G25" s="539">
        <v>38315</v>
      </c>
      <c r="H25" s="405">
        <v>0.15113079083076494</v>
      </c>
    </row>
    <row r="26" spans="2:8" ht="12.75" customHeight="1" x14ac:dyDescent="0.2">
      <c r="B26" s="316" t="s">
        <v>435</v>
      </c>
      <c r="C26" s="534">
        <v>251</v>
      </c>
      <c r="D26" s="534">
        <v>353453</v>
      </c>
      <c r="E26" s="534">
        <v>67125</v>
      </c>
      <c r="F26" s="534">
        <v>2</v>
      </c>
      <c r="G26" s="539">
        <v>420831</v>
      </c>
      <c r="H26" s="405">
        <v>1.6599379312567308</v>
      </c>
    </row>
    <row r="27" spans="2:8" ht="12.75" customHeight="1" x14ac:dyDescent="0.2">
      <c r="B27" s="316" t="s">
        <v>436</v>
      </c>
      <c r="C27" s="534">
        <v>8702</v>
      </c>
      <c r="D27" s="534">
        <v>284354</v>
      </c>
      <c r="E27" s="534">
        <v>931</v>
      </c>
      <c r="F27" s="534">
        <v>1</v>
      </c>
      <c r="G27" s="539">
        <v>293988</v>
      </c>
      <c r="H27" s="405">
        <v>1.1596147444800973</v>
      </c>
    </row>
    <row r="28" spans="2:8" ht="12.75" customHeight="1" x14ac:dyDescent="0.2">
      <c r="B28" s="551" t="s">
        <v>568</v>
      </c>
      <c r="C28" s="534">
        <v>54</v>
      </c>
      <c r="D28" s="534">
        <v>32518</v>
      </c>
      <c r="E28" s="534">
        <v>99</v>
      </c>
      <c r="F28" s="534">
        <v>10</v>
      </c>
      <c r="G28" s="539">
        <v>32681</v>
      </c>
      <c r="H28" s="405">
        <v>0.1289078787717664</v>
      </c>
    </row>
    <row r="29" spans="2:8" ht="12.75" customHeight="1" x14ac:dyDescent="0.2">
      <c r="B29" s="316" t="s">
        <v>437</v>
      </c>
      <c r="C29" s="534">
        <v>389</v>
      </c>
      <c r="D29" s="534">
        <v>179009</v>
      </c>
      <c r="E29" s="534">
        <v>540</v>
      </c>
      <c r="F29" s="534">
        <v>0</v>
      </c>
      <c r="G29" s="539">
        <v>179938</v>
      </c>
      <c r="H29" s="405">
        <v>0.70975263579554182</v>
      </c>
    </row>
    <row r="30" spans="2:8" ht="12.75" customHeight="1" x14ac:dyDescent="0.2">
      <c r="B30" s="316" t="s">
        <v>438</v>
      </c>
      <c r="C30" s="534">
        <v>8560</v>
      </c>
      <c r="D30" s="534">
        <v>212832</v>
      </c>
      <c r="E30" s="534">
        <v>1445</v>
      </c>
      <c r="F30" s="534">
        <v>2</v>
      </c>
      <c r="G30" s="539">
        <v>222839</v>
      </c>
      <c r="H30" s="405">
        <v>0.87897257726574007</v>
      </c>
    </row>
    <row r="31" spans="2:8" ht="12.75" customHeight="1" x14ac:dyDescent="0.2">
      <c r="B31" s="316" t="s">
        <v>439</v>
      </c>
      <c r="C31" s="534">
        <v>2981</v>
      </c>
      <c r="D31" s="534">
        <v>187209</v>
      </c>
      <c r="E31" s="534">
        <v>1448</v>
      </c>
      <c r="F31" s="534">
        <v>4</v>
      </c>
      <c r="G31" s="539">
        <v>191642</v>
      </c>
      <c r="H31" s="405">
        <v>0.75591823088580079</v>
      </c>
    </row>
    <row r="32" spans="2:8" ht="12.75" customHeight="1" x14ac:dyDescent="0.2">
      <c r="B32" s="316" t="s">
        <v>440</v>
      </c>
      <c r="C32" s="534">
        <v>580</v>
      </c>
      <c r="D32" s="534">
        <v>525981</v>
      </c>
      <c r="E32" s="534">
        <v>3846</v>
      </c>
      <c r="F32" s="534">
        <v>3</v>
      </c>
      <c r="G32" s="539">
        <v>530410</v>
      </c>
      <c r="H32" s="405">
        <v>2.0921644986179313</v>
      </c>
    </row>
    <row r="33" spans="2:8" ht="12.75" customHeight="1" x14ac:dyDescent="0.2">
      <c r="B33" s="316" t="s">
        <v>441</v>
      </c>
      <c r="C33" s="534">
        <v>393</v>
      </c>
      <c r="D33" s="534">
        <v>202276</v>
      </c>
      <c r="E33" s="534">
        <v>510</v>
      </c>
      <c r="F33" s="535"/>
      <c r="G33" s="539">
        <v>203179</v>
      </c>
      <c r="H33" s="405">
        <v>0.80142510636053743</v>
      </c>
    </row>
    <row r="34" spans="2:8" ht="12.75" customHeight="1" x14ac:dyDescent="0.2">
      <c r="B34" s="316" t="s">
        <v>76</v>
      </c>
      <c r="C34" s="534">
        <v>11</v>
      </c>
      <c r="D34" s="534">
        <v>25245</v>
      </c>
      <c r="E34" s="534">
        <v>69</v>
      </c>
      <c r="F34" s="535"/>
      <c r="G34" s="539">
        <v>25325</v>
      </c>
      <c r="H34" s="405">
        <v>9.9892660258100549E-2</v>
      </c>
    </row>
    <row r="35" spans="2:8" ht="12.75" customHeight="1" thickBot="1" x14ac:dyDescent="0.25">
      <c r="B35" s="316" t="s">
        <v>416</v>
      </c>
      <c r="C35" s="534">
        <v>7975</v>
      </c>
      <c r="D35" s="534">
        <v>162041</v>
      </c>
      <c r="E35" s="534">
        <v>154980</v>
      </c>
      <c r="F35" s="534">
        <v>2</v>
      </c>
      <c r="G35" s="539">
        <v>324998</v>
      </c>
      <c r="H35" s="405">
        <v>1.281931482667805</v>
      </c>
    </row>
    <row r="36" spans="2:8" ht="12.75" customHeight="1" thickBot="1" x14ac:dyDescent="0.25">
      <c r="B36" s="42" t="s">
        <v>417</v>
      </c>
      <c r="C36" s="536">
        <v>30186</v>
      </c>
      <c r="D36" s="536">
        <v>2243755</v>
      </c>
      <c r="E36" s="536">
        <v>231684</v>
      </c>
      <c r="F36" s="536">
        <v>26</v>
      </c>
      <c r="G36" s="354">
        <v>2505651</v>
      </c>
      <c r="H36" s="406">
        <v>9.8833620560067086</v>
      </c>
    </row>
    <row r="37" spans="2:8" ht="12.75" customHeight="1" x14ac:dyDescent="0.2">
      <c r="B37" s="316" t="s">
        <v>442</v>
      </c>
      <c r="C37" s="534">
        <v>114</v>
      </c>
      <c r="D37" s="534">
        <v>8800</v>
      </c>
      <c r="E37" s="534">
        <v>37</v>
      </c>
      <c r="F37" s="535"/>
      <c r="G37" s="539">
        <v>8951</v>
      </c>
      <c r="H37" s="405">
        <v>3.5306582506229339E-2</v>
      </c>
    </row>
    <row r="38" spans="2:8" ht="12.75" customHeight="1" x14ac:dyDescent="0.2">
      <c r="B38" s="316" t="s">
        <v>443</v>
      </c>
      <c r="C38" s="534">
        <v>3599</v>
      </c>
      <c r="D38" s="534">
        <v>163131</v>
      </c>
      <c r="E38" s="534">
        <v>829</v>
      </c>
      <c r="F38" s="534">
        <v>11</v>
      </c>
      <c r="G38" s="539">
        <v>167570</v>
      </c>
      <c r="H38" s="405">
        <v>0.66096793995853542</v>
      </c>
    </row>
    <row r="39" spans="2:8" ht="12.75" customHeight="1" x14ac:dyDescent="0.2">
      <c r="B39" s="316" t="s">
        <v>444</v>
      </c>
      <c r="C39" s="534">
        <v>5362</v>
      </c>
      <c r="D39" s="534">
        <v>41739</v>
      </c>
      <c r="E39" s="534">
        <v>130</v>
      </c>
      <c r="F39" s="534">
        <v>1</v>
      </c>
      <c r="G39" s="539">
        <v>47232</v>
      </c>
      <c r="H39" s="405">
        <v>0.18630326275658854</v>
      </c>
    </row>
    <row r="40" spans="2:8" ht="12.75" customHeight="1" x14ac:dyDescent="0.2">
      <c r="B40" s="316" t="s">
        <v>445</v>
      </c>
      <c r="C40" s="534">
        <v>29261</v>
      </c>
      <c r="D40" s="534">
        <v>29604</v>
      </c>
      <c r="E40" s="534">
        <v>150</v>
      </c>
      <c r="F40" s="535"/>
      <c r="G40" s="539">
        <v>59015</v>
      </c>
      <c r="H40" s="405">
        <v>0.23278046772484912</v>
      </c>
    </row>
    <row r="41" spans="2:8" ht="12.75" customHeight="1" x14ac:dyDescent="0.2">
      <c r="B41" s="316" t="s">
        <v>446</v>
      </c>
      <c r="C41" s="534">
        <v>13710</v>
      </c>
      <c r="D41" s="534">
        <v>65325</v>
      </c>
      <c r="E41" s="534">
        <v>276</v>
      </c>
      <c r="F41" s="534">
        <v>5</v>
      </c>
      <c r="G41" s="539">
        <v>79316</v>
      </c>
      <c r="H41" s="405">
        <v>0.3128563175135835</v>
      </c>
    </row>
    <row r="42" spans="2:8" ht="12.75" customHeight="1" x14ac:dyDescent="0.2">
      <c r="B42" s="316" t="s">
        <v>274</v>
      </c>
      <c r="C42" s="534">
        <v>4273</v>
      </c>
      <c r="D42" s="534">
        <v>897907</v>
      </c>
      <c r="E42" s="534">
        <v>762898</v>
      </c>
      <c r="F42" s="534">
        <v>82</v>
      </c>
      <c r="G42" s="539">
        <v>1665160</v>
      </c>
      <c r="H42" s="405">
        <v>6.5681051196595739</v>
      </c>
    </row>
    <row r="43" spans="2:8" ht="12.75" customHeight="1" x14ac:dyDescent="0.2">
      <c r="B43" s="316" t="s">
        <v>447</v>
      </c>
      <c r="C43" s="534">
        <v>1032</v>
      </c>
      <c r="D43" s="534">
        <v>47425</v>
      </c>
      <c r="E43" s="534">
        <v>763</v>
      </c>
      <c r="F43" s="534">
        <v>35</v>
      </c>
      <c r="G43" s="539">
        <v>49255</v>
      </c>
      <c r="H43" s="405">
        <v>0.1942828422907302</v>
      </c>
    </row>
    <row r="44" spans="2:8" ht="12.75" customHeight="1" x14ac:dyDescent="0.2">
      <c r="B44" s="316" t="s">
        <v>51</v>
      </c>
      <c r="C44" s="534">
        <v>646</v>
      </c>
      <c r="D44" s="534">
        <v>51161</v>
      </c>
      <c r="E44" s="534">
        <v>215</v>
      </c>
      <c r="F44" s="534">
        <v>1</v>
      </c>
      <c r="G44" s="539">
        <v>52023</v>
      </c>
      <c r="H44" s="405">
        <v>0.20520102130729179</v>
      </c>
    </row>
    <row r="45" spans="2:8" ht="12.75" customHeight="1" x14ac:dyDescent="0.2">
      <c r="B45" s="316" t="s">
        <v>448</v>
      </c>
      <c r="C45" s="534">
        <v>681</v>
      </c>
      <c r="D45" s="534">
        <v>12654</v>
      </c>
      <c r="E45" s="534">
        <v>2617</v>
      </c>
      <c r="F45" s="534">
        <v>10</v>
      </c>
      <c r="G45" s="539">
        <v>15962</v>
      </c>
      <c r="H45" s="405">
        <v>6.2960973071660445E-2</v>
      </c>
    </row>
    <row r="46" spans="2:8" ht="12.75" customHeight="1" x14ac:dyDescent="0.2">
      <c r="B46" s="316" t="s">
        <v>449</v>
      </c>
      <c r="C46" s="534">
        <v>871</v>
      </c>
      <c r="D46" s="534">
        <v>11437</v>
      </c>
      <c r="E46" s="534">
        <v>172</v>
      </c>
      <c r="F46" s="534">
        <v>3</v>
      </c>
      <c r="G46" s="539">
        <v>12483</v>
      </c>
      <c r="H46" s="405">
        <v>4.9238305153084666E-2</v>
      </c>
    </row>
    <row r="47" spans="2:8" ht="12.75" customHeight="1" thickBot="1" x14ac:dyDescent="0.25">
      <c r="B47" s="316" t="s">
        <v>418</v>
      </c>
      <c r="C47" s="534">
        <v>3077</v>
      </c>
      <c r="D47" s="534">
        <v>120474</v>
      </c>
      <c r="E47" s="534">
        <v>1598</v>
      </c>
      <c r="F47" s="534">
        <v>10</v>
      </c>
      <c r="G47" s="539">
        <v>125159</v>
      </c>
      <c r="H47" s="405">
        <v>0.49368076861771398</v>
      </c>
    </row>
    <row r="48" spans="2:8" ht="12.75" customHeight="1" thickBot="1" x14ac:dyDescent="0.25">
      <c r="B48" s="42" t="s">
        <v>419</v>
      </c>
      <c r="C48" s="536">
        <v>62626</v>
      </c>
      <c r="D48" s="536">
        <v>1449657</v>
      </c>
      <c r="E48" s="536">
        <v>769685</v>
      </c>
      <c r="F48" s="536">
        <v>158</v>
      </c>
      <c r="G48" s="354">
        <v>2282126</v>
      </c>
      <c r="H48" s="406">
        <v>9.00168360055984</v>
      </c>
    </row>
    <row r="49" spans="2:8" ht="12.75" customHeight="1" thickBot="1" x14ac:dyDescent="0.25">
      <c r="B49" s="42" t="s">
        <v>420</v>
      </c>
      <c r="C49" s="536">
        <v>92812</v>
      </c>
      <c r="D49" s="536">
        <v>3693412</v>
      </c>
      <c r="E49" s="536">
        <v>1001369</v>
      </c>
      <c r="F49" s="536">
        <v>184</v>
      </c>
      <c r="G49" s="354">
        <v>4787777</v>
      </c>
      <c r="H49" s="406">
        <v>18.88504565656655</v>
      </c>
    </row>
    <row r="50" spans="2:8" ht="12.75" customHeight="1" x14ac:dyDescent="0.2">
      <c r="B50" s="316" t="s">
        <v>278</v>
      </c>
      <c r="C50" s="534">
        <v>118835</v>
      </c>
      <c r="D50" s="534">
        <v>3524254</v>
      </c>
      <c r="E50" s="534">
        <v>245989</v>
      </c>
      <c r="F50" s="534">
        <v>996</v>
      </c>
      <c r="G50" s="539">
        <v>3890074</v>
      </c>
      <c r="H50" s="405">
        <v>15.344120057684906</v>
      </c>
    </row>
    <row r="51" spans="2:8" ht="12.75" customHeight="1" x14ac:dyDescent="0.2">
      <c r="B51" s="316" t="s">
        <v>450</v>
      </c>
      <c r="C51" s="534">
        <v>4405</v>
      </c>
      <c r="D51" s="534">
        <v>252900</v>
      </c>
      <c r="E51" s="534">
        <v>53306</v>
      </c>
      <c r="F51" s="534">
        <v>335</v>
      </c>
      <c r="G51" s="539">
        <v>310946</v>
      </c>
      <c r="H51" s="405">
        <v>1.2265043686718788</v>
      </c>
    </row>
    <row r="52" spans="2:8" ht="12.75" customHeight="1" x14ac:dyDescent="0.2">
      <c r="B52" s="316" t="s">
        <v>451</v>
      </c>
      <c r="C52" s="534">
        <v>10456</v>
      </c>
      <c r="D52" s="534">
        <v>363227</v>
      </c>
      <c r="E52" s="534">
        <v>39897</v>
      </c>
      <c r="F52" s="534">
        <v>34</v>
      </c>
      <c r="G52" s="539">
        <v>413614</v>
      </c>
      <c r="H52" s="405">
        <v>1.6314709883511944</v>
      </c>
    </row>
    <row r="53" spans="2:8" ht="12.75" customHeight="1" x14ac:dyDescent="0.2">
      <c r="B53" s="316" t="s">
        <v>452</v>
      </c>
      <c r="C53" s="534">
        <v>1147</v>
      </c>
      <c r="D53" s="534">
        <v>82846</v>
      </c>
      <c r="E53" s="534">
        <v>3315</v>
      </c>
      <c r="F53" s="534">
        <v>20</v>
      </c>
      <c r="G53" s="539">
        <v>87328</v>
      </c>
      <c r="H53" s="405">
        <v>0.3444590813433131</v>
      </c>
    </row>
    <row r="54" spans="2:8" ht="12.75" customHeight="1" x14ac:dyDescent="0.2">
      <c r="B54" s="316" t="s">
        <v>453</v>
      </c>
      <c r="C54" s="534">
        <v>8692</v>
      </c>
      <c r="D54" s="534">
        <v>316616</v>
      </c>
      <c r="E54" s="534">
        <v>4290</v>
      </c>
      <c r="F54" s="534">
        <v>20</v>
      </c>
      <c r="G54" s="539">
        <v>329618</v>
      </c>
      <c r="H54" s="405">
        <v>1.300154743887644</v>
      </c>
    </row>
    <row r="55" spans="2:8" ht="12.75" customHeight="1" x14ac:dyDescent="0.2">
      <c r="B55" s="316" t="s">
        <v>454</v>
      </c>
      <c r="C55" s="534">
        <v>4665</v>
      </c>
      <c r="D55" s="534">
        <v>116613</v>
      </c>
      <c r="E55" s="534">
        <v>891</v>
      </c>
      <c r="F55" s="534">
        <v>16</v>
      </c>
      <c r="G55" s="539">
        <v>122185</v>
      </c>
      <c r="H55" s="405">
        <v>0.48195003726104702</v>
      </c>
    </row>
    <row r="56" spans="2:8" ht="12.75" customHeight="1" x14ac:dyDescent="0.2">
      <c r="B56" s="316" t="s">
        <v>455</v>
      </c>
      <c r="C56" s="534">
        <v>17444</v>
      </c>
      <c r="D56" s="534">
        <v>469628</v>
      </c>
      <c r="E56" s="534">
        <v>67945</v>
      </c>
      <c r="F56" s="534">
        <v>134</v>
      </c>
      <c r="G56" s="539">
        <v>555151</v>
      </c>
      <c r="H56" s="405">
        <v>2.1897536124361214</v>
      </c>
    </row>
    <row r="57" spans="2:8" ht="12.75" customHeight="1" x14ac:dyDescent="0.2">
      <c r="B57" s="316" t="s">
        <v>456</v>
      </c>
      <c r="C57" s="534">
        <v>22832</v>
      </c>
      <c r="D57" s="534">
        <v>822391</v>
      </c>
      <c r="E57" s="534">
        <v>60965</v>
      </c>
      <c r="F57" s="534">
        <v>148</v>
      </c>
      <c r="G57" s="539">
        <v>906336</v>
      </c>
      <c r="H57" s="405">
        <v>3.5749778530181962</v>
      </c>
    </row>
    <row r="58" spans="2:8" ht="12.75" customHeight="1" x14ac:dyDescent="0.2">
      <c r="B58" s="316" t="s">
        <v>457</v>
      </c>
      <c r="C58" s="534">
        <v>154102</v>
      </c>
      <c r="D58" s="534">
        <v>1537368</v>
      </c>
      <c r="E58" s="534">
        <v>19787</v>
      </c>
      <c r="F58" s="534">
        <v>224</v>
      </c>
      <c r="G58" s="539">
        <v>1711481</v>
      </c>
      <c r="H58" s="405">
        <v>6.7508150077470557</v>
      </c>
    </row>
    <row r="59" spans="2:8" ht="12.75" customHeight="1" x14ac:dyDescent="0.2">
      <c r="B59" s="316" t="s">
        <v>458</v>
      </c>
      <c r="C59" s="534">
        <v>6700</v>
      </c>
      <c r="D59" s="534">
        <v>47108</v>
      </c>
      <c r="E59" s="534">
        <v>401</v>
      </c>
      <c r="F59" s="534">
        <v>12</v>
      </c>
      <c r="G59" s="539">
        <v>54221</v>
      </c>
      <c r="H59" s="405">
        <v>0.21387087588763948</v>
      </c>
    </row>
    <row r="60" spans="2:8" ht="12.75" customHeight="1" x14ac:dyDescent="0.2">
      <c r="B60" s="316" t="s">
        <v>459</v>
      </c>
      <c r="C60" s="534">
        <v>15645</v>
      </c>
      <c r="D60" s="534">
        <v>89427</v>
      </c>
      <c r="E60" s="534">
        <v>1446</v>
      </c>
      <c r="F60" s="534">
        <v>64</v>
      </c>
      <c r="G60" s="539">
        <v>106582</v>
      </c>
      <c r="H60" s="405">
        <v>0.42040511414131776</v>
      </c>
    </row>
    <row r="61" spans="2:8" ht="12.75" customHeight="1" x14ac:dyDescent="0.2">
      <c r="B61" s="316" t="s">
        <v>460</v>
      </c>
      <c r="C61" s="534">
        <v>9983</v>
      </c>
      <c r="D61" s="534">
        <v>303646</v>
      </c>
      <c r="E61" s="534">
        <v>6909</v>
      </c>
      <c r="F61" s="534">
        <v>42</v>
      </c>
      <c r="G61" s="539">
        <v>320580</v>
      </c>
      <c r="H61" s="405">
        <v>1.2645049960727295</v>
      </c>
    </row>
    <row r="62" spans="2:8" ht="12.75" customHeight="1" x14ac:dyDescent="0.2">
      <c r="B62" s="316" t="s">
        <v>461</v>
      </c>
      <c r="C62" s="534">
        <v>6530</v>
      </c>
      <c r="D62" s="534">
        <v>202656</v>
      </c>
      <c r="E62" s="534">
        <v>5947</v>
      </c>
      <c r="F62" s="534">
        <v>61</v>
      </c>
      <c r="G62" s="539">
        <v>215194</v>
      </c>
      <c r="H62" s="405">
        <v>0.84881741881862538</v>
      </c>
    </row>
    <row r="63" spans="2:8" ht="12.75" customHeight="1" x14ac:dyDescent="0.2">
      <c r="B63" s="316" t="s">
        <v>462</v>
      </c>
      <c r="C63" s="534">
        <v>22972</v>
      </c>
      <c r="D63" s="534">
        <v>186364</v>
      </c>
      <c r="E63" s="534">
        <v>3809</v>
      </c>
      <c r="F63" s="534">
        <v>82</v>
      </c>
      <c r="G63" s="539">
        <v>213227</v>
      </c>
      <c r="H63" s="405">
        <v>0.84105872729926967</v>
      </c>
    </row>
    <row r="64" spans="2:8" ht="12.75" customHeight="1" x14ac:dyDescent="0.2">
      <c r="B64" s="316" t="s">
        <v>463</v>
      </c>
      <c r="C64" s="534">
        <v>152</v>
      </c>
      <c r="D64" s="534">
        <v>3140</v>
      </c>
      <c r="E64" s="534">
        <v>22</v>
      </c>
      <c r="F64" s="535"/>
      <c r="G64" s="539">
        <v>3314</v>
      </c>
      <c r="H64" s="405">
        <v>1.3071837160724391E-2</v>
      </c>
    </row>
    <row r="65" spans="1:8" ht="12.75" customHeight="1" x14ac:dyDescent="0.2">
      <c r="B65" s="316" t="s">
        <v>464</v>
      </c>
      <c r="C65" s="534">
        <v>427</v>
      </c>
      <c r="D65" s="534">
        <v>4351</v>
      </c>
      <c r="E65" s="534">
        <v>53</v>
      </c>
      <c r="F65" s="534">
        <v>0</v>
      </c>
      <c r="G65" s="539">
        <v>4831</v>
      </c>
      <c r="H65" s="405">
        <v>1.9055535704121766E-2</v>
      </c>
    </row>
    <row r="66" spans="1:8" ht="12.75" customHeight="1" x14ac:dyDescent="0.2">
      <c r="B66" s="316" t="s">
        <v>465</v>
      </c>
      <c r="C66" s="534">
        <v>1236</v>
      </c>
      <c r="D66" s="534">
        <v>54952</v>
      </c>
      <c r="E66" s="534">
        <v>8482</v>
      </c>
      <c r="F66" s="534">
        <v>67</v>
      </c>
      <c r="G66" s="539">
        <v>64737</v>
      </c>
      <c r="H66" s="405">
        <v>0.25535048952136841</v>
      </c>
    </row>
    <row r="67" spans="1:8" ht="12.75" customHeight="1" x14ac:dyDescent="0.2">
      <c r="B67" s="316" t="s">
        <v>466</v>
      </c>
      <c r="C67" s="534">
        <v>7038</v>
      </c>
      <c r="D67" s="534">
        <v>146983</v>
      </c>
      <c r="E67" s="534">
        <v>2187</v>
      </c>
      <c r="F67" s="534">
        <v>7</v>
      </c>
      <c r="G67" s="539">
        <v>156215</v>
      </c>
      <c r="H67" s="405">
        <v>0.61617895053185301</v>
      </c>
    </row>
    <row r="68" spans="1:8" ht="12.75" customHeight="1" x14ac:dyDescent="0.2">
      <c r="B68" s="316" t="s">
        <v>467</v>
      </c>
      <c r="C68" s="534">
        <v>10600</v>
      </c>
      <c r="D68" s="534">
        <v>180102</v>
      </c>
      <c r="E68" s="534">
        <v>14988</v>
      </c>
      <c r="F68" s="534">
        <v>11</v>
      </c>
      <c r="G68" s="539">
        <v>205701</v>
      </c>
      <c r="H68" s="405">
        <v>0.81137295588357516</v>
      </c>
    </row>
    <row r="69" spans="1:8" ht="12.75" customHeight="1" x14ac:dyDescent="0.2">
      <c r="B69" s="316" t="s">
        <v>468</v>
      </c>
      <c r="C69" s="534">
        <v>3602</v>
      </c>
      <c r="D69" s="534">
        <v>23027</v>
      </c>
      <c r="E69" s="534">
        <v>342</v>
      </c>
      <c r="F69" s="534">
        <v>44</v>
      </c>
      <c r="G69" s="539">
        <v>27015</v>
      </c>
      <c r="H69" s="405">
        <v>0.10655874499003302</v>
      </c>
    </row>
    <row r="70" spans="1:8" ht="12.75" customHeight="1" x14ac:dyDescent="0.2">
      <c r="B70" s="316" t="s">
        <v>469</v>
      </c>
      <c r="C70" s="534">
        <v>527</v>
      </c>
      <c r="D70" s="534">
        <v>58159</v>
      </c>
      <c r="E70" s="534">
        <v>2786</v>
      </c>
      <c r="F70" s="534">
        <v>5</v>
      </c>
      <c r="G70" s="539">
        <v>61477</v>
      </c>
      <c r="H70" s="405">
        <v>0.24249165151775903</v>
      </c>
    </row>
    <row r="71" spans="1:8" ht="12.75" customHeight="1" thickBot="1" x14ac:dyDescent="0.25">
      <c r="B71" s="316" t="s">
        <v>470</v>
      </c>
      <c r="C71" s="534">
        <v>62375</v>
      </c>
      <c r="D71" s="534">
        <v>90580</v>
      </c>
      <c r="E71" s="534">
        <v>440172</v>
      </c>
      <c r="F71" s="534">
        <v>23</v>
      </c>
      <c r="G71" s="539">
        <v>593150</v>
      </c>
      <c r="H71" s="405">
        <v>2.3396379637548801</v>
      </c>
    </row>
    <row r="72" spans="1:8" ht="12.75" customHeight="1" thickBot="1" x14ac:dyDescent="0.25">
      <c r="B72" s="42" t="s">
        <v>421</v>
      </c>
      <c r="C72" s="536">
        <v>490365</v>
      </c>
      <c r="D72" s="536">
        <v>8876338</v>
      </c>
      <c r="E72" s="536">
        <v>983929</v>
      </c>
      <c r="F72" s="536">
        <v>2345</v>
      </c>
      <c r="G72" s="354">
        <v>10352977</v>
      </c>
      <c r="H72" s="406">
        <v>40.836581011685254</v>
      </c>
    </row>
    <row r="73" spans="1:8" s="32" customFormat="1" ht="12.75" customHeight="1" x14ac:dyDescent="0.2">
      <c r="A73" s="314"/>
      <c r="B73" s="38"/>
      <c r="C73" s="39"/>
      <c r="D73" s="39"/>
      <c r="E73" s="39"/>
      <c r="F73" s="39"/>
      <c r="G73" s="39"/>
      <c r="H73" s="40"/>
    </row>
    <row r="74" spans="1:8" s="32" customFormat="1" ht="8.25" customHeight="1" x14ac:dyDescent="0.2">
      <c r="A74" s="314"/>
      <c r="B74" s="38"/>
      <c r="C74" s="39"/>
      <c r="D74" s="39"/>
      <c r="E74" s="39"/>
      <c r="F74" s="39"/>
      <c r="G74" s="39"/>
      <c r="H74" s="40"/>
    </row>
    <row r="75" spans="1:8" s="32" customFormat="1" ht="26.25" customHeight="1" x14ac:dyDescent="0.2">
      <c r="A75" s="314"/>
      <c r="B75" s="607" t="s">
        <v>182</v>
      </c>
      <c r="C75" s="607"/>
      <c r="D75" s="607"/>
      <c r="E75" s="607"/>
      <c r="F75" s="607"/>
      <c r="G75" s="607"/>
      <c r="H75" s="607"/>
    </row>
    <row r="76" spans="1:8" s="32" customFormat="1" ht="5.25" customHeight="1" thickBot="1" x14ac:dyDescent="0.25">
      <c r="A76" s="314"/>
      <c r="B76" s="41"/>
      <c r="C76" s="41"/>
      <c r="D76" s="41"/>
      <c r="E76" s="41"/>
      <c r="F76" s="41"/>
      <c r="G76" s="41"/>
      <c r="H76" s="41"/>
    </row>
    <row r="77" spans="1:8" s="32" customFormat="1" ht="16.5" customHeight="1" x14ac:dyDescent="0.2">
      <c r="A77" s="314"/>
      <c r="B77" s="608" t="s">
        <v>180</v>
      </c>
      <c r="C77" s="610" t="s">
        <v>181</v>
      </c>
      <c r="D77" s="610"/>
      <c r="E77" s="610"/>
      <c r="F77" s="610"/>
      <c r="G77" s="611" t="s">
        <v>170</v>
      </c>
      <c r="H77" s="610" t="s">
        <v>250</v>
      </c>
    </row>
    <row r="78" spans="1:8" s="32" customFormat="1" ht="21" customHeight="1" thickBot="1" x14ac:dyDescent="0.25">
      <c r="A78" s="314"/>
      <c r="B78" s="609"/>
      <c r="C78" s="533" t="s">
        <v>176</v>
      </c>
      <c r="D78" s="533" t="s">
        <v>177</v>
      </c>
      <c r="E78" s="533" t="s">
        <v>178</v>
      </c>
      <c r="F78" s="533" t="s">
        <v>179</v>
      </c>
      <c r="G78" s="612"/>
      <c r="H78" s="613"/>
    </row>
    <row r="79" spans="1:8" ht="12.75" customHeight="1" x14ac:dyDescent="0.2">
      <c r="B79" s="316" t="s">
        <v>471</v>
      </c>
      <c r="C79" s="534">
        <v>2265</v>
      </c>
      <c r="D79" s="534">
        <v>55448</v>
      </c>
      <c r="E79" s="534">
        <v>25316</v>
      </c>
      <c r="F79" s="535"/>
      <c r="G79" s="538">
        <v>83029</v>
      </c>
      <c r="H79" s="405">
        <v>0.32750198177965767</v>
      </c>
    </row>
    <row r="80" spans="1:8" ht="12.75" customHeight="1" x14ac:dyDescent="0.2">
      <c r="B80" s="316" t="s">
        <v>472</v>
      </c>
      <c r="C80" s="534">
        <v>699</v>
      </c>
      <c r="D80" s="534">
        <v>46990</v>
      </c>
      <c r="E80" s="534">
        <v>18478</v>
      </c>
      <c r="F80" s="534">
        <v>10</v>
      </c>
      <c r="G80" s="538">
        <v>66177</v>
      </c>
      <c r="H80" s="405">
        <v>0.26103046704443511</v>
      </c>
    </row>
    <row r="81" spans="2:8" ht="12.75" customHeight="1" x14ac:dyDescent="0.2">
      <c r="B81" s="316" t="s">
        <v>275</v>
      </c>
      <c r="C81" s="534">
        <v>8843</v>
      </c>
      <c r="D81" s="534">
        <v>90846</v>
      </c>
      <c r="E81" s="534">
        <v>1588382</v>
      </c>
      <c r="F81" s="534">
        <v>2695</v>
      </c>
      <c r="G81" s="538">
        <v>1690766</v>
      </c>
      <c r="H81" s="405">
        <v>6.6691061644204392</v>
      </c>
    </row>
    <row r="82" spans="2:8" ht="12.75" customHeight="1" x14ac:dyDescent="0.2">
      <c r="B82" s="316" t="s">
        <v>473</v>
      </c>
      <c r="C82" s="534">
        <v>860</v>
      </c>
      <c r="D82" s="534">
        <v>34309</v>
      </c>
      <c r="E82" s="534">
        <v>379</v>
      </c>
      <c r="F82" s="534">
        <v>1</v>
      </c>
      <c r="G82" s="538">
        <v>35549</v>
      </c>
      <c r="H82" s="405">
        <v>0.14022050067187428</v>
      </c>
    </row>
    <row r="83" spans="2:8" ht="12.75" customHeight="1" x14ac:dyDescent="0.2">
      <c r="B83" s="316" t="s">
        <v>474</v>
      </c>
      <c r="C83" s="534">
        <v>3373</v>
      </c>
      <c r="D83" s="534">
        <v>6391</v>
      </c>
      <c r="E83" s="534">
        <v>578</v>
      </c>
      <c r="F83" s="534">
        <v>0</v>
      </c>
      <c r="G83" s="538">
        <v>10342</v>
      </c>
      <c r="H83" s="405">
        <v>4.0793283016358373E-2</v>
      </c>
    </row>
    <row r="84" spans="2:8" ht="12.75" customHeight="1" x14ac:dyDescent="0.2">
      <c r="B84" s="316" t="s">
        <v>475</v>
      </c>
      <c r="C84" s="534">
        <v>1704</v>
      </c>
      <c r="D84" s="534">
        <v>17160</v>
      </c>
      <c r="E84" s="534">
        <v>2469</v>
      </c>
      <c r="F84" s="534">
        <v>13</v>
      </c>
      <c r="G84" s="538">
        <v>21346</v>
      </c>
      <c r="H84" s="405">
        <v>8.4197777921793254E-2</v>
      </c>
    </row>
    <row r="85" spans="2:8" ht="12.75" customHeight="1" x14ac:dyDescent="0.2">
      <c r="B85" s="316" t="s">
        <v>476</v>
      </c>
      <c r="C85" s="534">
        <v>679</v>
      </c>
      <c r="D85" s="534">
        <v>10658</v>
      </c>
      <c r="E85" s="534">
        <v>5371</v>
      </c>
      <c r="F85" s="534">
        <v>1</v>
      </c>
      <c r="G85" s="538">
        <v>16709</v>
      </c>
      <c r="H85" s="405">
        <v>6.5907461411751314E-2</v>
      </c>
    </row>
    <row r="86" spans="2:8" ht="12.75" customHeight="1" x14ac:dyDescent="0.2">
      <c r="B86" s="316" t="s">
        <v>41</v>
      </c>
      <c r="C86" s="534">
        <v>60</v>
      </c>
      <c r="D86" s="534">
        <v>86141</v>
      </c>
      <c r="E86" s="534">
        <v>13793</v>
      </c>
      <c r="F86" s="534">
        <v>28</v>
      </c>
      <c r="G86" s="538">
        <v>100022</v>
      </c>
      <c r="H86" s="405">
        <v>0.39452966098068049</v>
      </c>
    </row>
    <row r="87" spans="2:8" ht="12.75" customHeight="1" x14ac:dyDescent="0.2">
      <c r="B87" s="316" t="s">
        <v>477</v>
      </c>
      <c r="C87" s="534">
        <v>928</v>
      </c>
      <c r="D87" s="534">
        <v>32194</v>
      </c>
      <c r="E87" s="534">
        <v>1738</v>
      </c>
      <c r="F87" s="534">
        <v>1</v>
      </c>
      <c r="G87" s="538">
        <v>34861</v>
      </c>
      <c r="H87" s="405">
        <v>0.13750673363307575</v>
      </c>
    </row>
    <row r="88" spans="2:8" ht="12.75" customHeight="1" x14ac:dyDescent="0.2">
      <c r="B88" s="316" t="s">
        <v>478</v>
      </c>
      <c r="C88" s="534">
        <v>3798</v>
      </c>
      <c r="D88" s="534">
        <v>103719</v>
      </c>
      <c r="E88" s="534">
        <v>2227</v>
      </c>
      <c r="F88" s="534">
        <v>5</v>
      </c>
      <c r="G88" s="538">
        <v>109749</v>
      </c>
      <c r="H88" s="405">
        <v>0.43289712026322907</v>
      </c>
    </row>
    <row r="89" spans="2:8" ht="12.75" customHeight="1" x14ac:dyDescent="0.2">
      <c r="B89" s="316" t="s">
        <v>479</v>
      </c>
      <c r="C89" s="534">
        <v>373</v>
      </c>
      <c r="D89" s="534">
        <v>41120</v>
      </c>
      <c r="E89" s="534">
        <v>104511</v>
      </c>
      <c r="F89" s="534">
        <v>4</v>
      </c>
      <c r="G89" s="538">
        <v>146008</v>
      </c>
      <c r="H89" s="405">
        <v>0.57591816540828211</v>
      </c>
    </row>
    <row r="90" spans="2:8" ht="12.75" customHeight="1" x14ac:dyDescent="0.2">
      <c r="B90" s="316" t="s">
        <v>44</v>
      </c>
      <c r="C90" s="534">
        <v>1396</v>
      </c>
      <c r="D90" s="534">
        <v>4413</v>
      </c>
      <c r="E90" s="534">
        <v>40</v>
      </c>
      <c r="F90" s="535"/>
      <c r="G90" s="538">
        <v>5849</v>
      </c>
      <c r="H90" s="405">
        <v>2.3070964258623105E-2</v>
      </c>
    </row>
    <row r="91" spans="2:8" ht="12.75" customHeight="1" x14ac:dyDescent="0.2">
      <c r="B91" s="316" t="s">
        <v>480</v>
      </c>
      <c r="C91" s="534">
        <v>6843</v>
      </c>
      <c r="D91" s="534">
        <v>180902</v>
      </c>
      <c r="E91" s="534">
        <v>169574</v>
      </c>
      <c r="F91" s="534">
        <v>154</v>
      </c>
      <c r="G91" s="538">
        <v>357473</v>
      </c>
      <c r="H91" s="405">
        <v>1.4100268090994661</v>
      </c>
    </row>
    <row r="92" spans="2:8" ht="12.75" customHeight="1" x14ac:dyDescent="0.2">
      <c r="B92" s="316" t="s">
        <v>481</v>
      </c>
      <c r="C92" s="534">
        <v>1724</v>
      </c>
      <c r="D92" s="534">
        <v>49714</v>
      </c>
      <c r="E92" s="534">
        <v>58898</v>
      </c>
      <c r="F92" s="534">
        <v>258</v>
      </c>
      <c r="G92" s="538">
        <v>110594</v>
      </c>
      <c r="H92" s="405">
        <v>0.43623016262919534</v>
      </c>
    </row>
    <row r="93" spans="2:8" ht="12.75" customHeight="1" x14ac:dyDescent="0.2">
      <c r="B93" s="316" t="s">
        <v>482</v>
      </c>
      <c r="C93" s="534">
        <v>364</v>
      </c>
      <c r="D93" s="534">
        <v>18023</v>
      </c>
      <c r="E93" s="534">
        <v>474</v>
      </c>
      <c r="F93" s="534">
        <v>2</v>
      </c>
      <c r="G93" s="538">
        <v>18863</v>
      </c>
      <c r="H93" s="405">
        <v>7.4403761123338616E-2</v>
      </c>
    </row>
    <row r="94" spans="2:8" ht="12.75" customHeight="1" thickBot="1" x14ac:dyDescent="0.25">
      <c r="B94" s="551" t="s">
        <v>507</v>
      </c>
      <c r="C94" s="534">
        <v>66</v>
      </c>
      <c r="D94" s="534">
        <v>1447</v>
      </c>
      <c r="E94" s="534">
        <v>49</v>
      </c>
      <c r="F94" s="535"/>
      <c r="G94" s="538">
        <v>1562</v>
      </c>
      <c r="H94" s="405">
        <v>6.1611978409932102E-3</v>
      </c>
    </row>
    <row r="95" spans="2:8" ht="12.75" customHeight="1" thickBot="1" x14ac:dyDescent="0.25">
      <c r="B95" s="42" t="s">
        <v>423</v>
      </c>
      <c r="C95" s="536">
        <v>33975</v>
      </c>
      <c r="D95" s="536">
        <v>779475</v>
      </c>
      <c r="E95" s="536">
        <v>1992277</v>
      </c>
      <c r="F95" s="536">
        <v>3172</v>
      </c>
      <c r="G95" s="529">
        <v>2808899</v>
      </c>
      <c r="H95" s="406">
        <v>11.079502211503193</v>
      </c>
    </row>
    <row r="96" spans="2:8" ht="12.75" customHeight="1" thickBot="1" x14ac:dyDescent="0.25">
      <c r="B96" s="42" t="s">
        <v>506</v>
      </c>
      <c r="C96" s="536">
        <v>524340</v>
      </c>
      <c r="D96" s="536">
        <v>9655813</v>
      </c>
      <c r="E96" s="536">
        <v>2976206</v>
      </c>
      <c r="F96" s="536">
        <v>5517</v>
      </c>
      <c r="G96" s="529">
        <v>13161876</v>
      </c>
      <c r="H96" s="406">
        <v>51.916083223188444</v>
      </c>
    </row>
    <row r="97" spans="2:8" ht="12.75" customHeight="1" x14ac:dyDescent="0.2">
      <c r="B97" s="316" t="s">
        <v>483</v>
      </c>
      <c r="C97" s="534">
        <v>4482</v>
      </c>
      <c r="D97" s="534">
        <v>267255</v>
      </c>
      <c r="E97" s="534">
        <v>334485</v>
      </c>
      <c r="F97" s="534">
        <v>1</v>
      </c>
      <c r="G97" s="538">
        <v>606223</v>
      </c>
      <c r="H97" s="405">
        <v>2.3912034819208881</v>
      </c>
    </row>
    <row r="98" spans="2:8" ht="12.75" customHeight="1" x14ac:dyDescent="0.2">
      <c r="B98" s="316" t="s">
        <v>484</v>
      </c>
      <c r="C98" s="534">
        <v>716</v>
      </c>
      <c r="D98" s="534">
        <v>107055</v>
      </c>
      <c r="E98" s="534">
        <v>6022</v>
      </c>
      <c r="F98" s="534">
        <v>0</v>
      </c>
      <c r="G98" s="538">
        <v>113793</v>
      </c>
      <c r="H98" s="405">
        <v>0.44884839047384145</v>
      </c>
    </row>
    <row r="99" spans="2:8" ht="12.75" customHeight="1" x14ac:dyDescent="0.2">
      <c r="B99" s="316" t="s">
        <v>485</v>
      </c>
      <c r="C99" s="534">
        <v>101</v>
      </c>
      <c r="D99" s="534">
        <v>16492</v>
      </c>
      <c r="E99" s="534">
        <v>22470</v>
      </c>
      <c r="F99" s="534">
        <v>0</v>
      </c>
      <c r="G99" s="538">
        <v>39063</v>
      </c>
      <c r="H99" s="405">
        <v>0.15408122359969129</v>
      </c>
    </row>
    <row r="100" spans="2:8" ht="12.75" customHeight="1" x14ac:dyDescent="0.2">
      <c r="B100" s="316" t="s">
        <v>277</v>
      </c>
      <c r="C100" s="534">
        <v>5987</v>
      </c>
      <c r="D100" s="534">
        <v>71203</v>
      </c>
      <c r="E100" s="534">
        <v>2129074</v>
      </c>
      <c r="F100" s="534">
        <v>2</v>
      </c>
      <c r="G100" s="538">
        <v>2206266</v>
      </c>
      <c r="H100" s="405">
        <v>8.702459229101617</v>
      </c>
    </row>
    <row r="101" spans="2:8" ht="12.75" customHeight="1" x14ac:dyDescent="0.2">
      <c r="B101" s="316" t="s">
        <v>486</v>
      </c>
      <c r="C101" s="534">
        <v>1409</v>
      </c>
      <c r="D101" s="534">
        <v>232345</v>
      </c>
      <c r="E101" s="534">
        <v>6430</v>
      </c>
      <c r="F101" s="534">
        <v>4</v>
      </c>
      <c r="G101" s="538">
        <v>240188</v>
      </c>
      <c r="H101" s="405">
        <v>0.94740447313218767</v>
      </c>
    </row>
    <row r="102" spans="2:8" ht="12.75" customHeight="1" x14ac:dyDescent="0.2">
      <c r="B102" s="316" t="s">
        <v>487</v>
      </c>
      <c r="C102" s="534">
        <v>133</v>
      </c>
      <c r="D102" s="534">
        <v>87286</v>
      </c>
      <c r="E102" s="534">
        <v>1458</v>
      </c>
      <c r="F102" s="535"/>
      <c r="G102" s="538">
        <v>88877</v>
      </c>
      <c r="H102" s="405">
        <v>0.35056900160944532</v>
      </c>
    </row>
    <row r="103" spans="2:8" ht="12.75" customHeight="1" x14ac:dyDescent="0.2">
      <c r="B103" s="316" t="s">
        <v>488</v>
      </c>
      <c r="C103" s="534">
        <v>660</v>
      </c>
      <c r="D103" s="534">
        <v>83924</v>
      </c>
      <c r="E103" s="534">
        <v>55533</v>
      </c>
      <c r="F103" s="534">
        <v>0</v>
      </c>
      <c r="G103" s="538">
        <v>140117</v>
      </c>
      <c r="H103" s="405">
        <v>0.55268153513856955</v>
      </c>
    </row>
    <row r="104" spans="2:8" ht="12.75" customHeight="1" x14ac:dyDescent="0.2">
      <c r="B104" s="316" t="s">
        <v>489</v>
      </c>
      <c r="C104" s="534">
        <v>83</v>
      </c>
      <c r="D104" s="534">
        <v>132767</v>
      </c>
      <c r="E104" s="534">
        <v>1479</v>
      </c>
      <c r="F104" s="534">
        <v>1</v>
      </c>
      <c r="G104" s="538">
        <v>134330</v>
      </c>
      <c r="H104" s="405">
        <v>0.52985512546774516</v>
      </c>
    </row>
    <row r="105" spans="2:8" ht="12.75" customHeight="1" x14ac:dyDescent="0.2">
      <c r="B105" s="316" t="s">
        <v>490</v>
      </c>
      <c r="C105" s="534">
        <v>16506</v>
      </c>
      <c r="D105" s="534">
        <v>811359</v>
      </c>
      <c r="E105" s="534">
        <v>38370</v>
      </c>
      <c r="F105" s="534">
        <v>21</v>
      </c>
      <c r="G105" s="538">
        <v>866256</v>
      </c>
      <c r="H105" s="405">
        <v>3.4168851452928388</v>
      </c>
    </row>
    <row r="106" spans="2:8" ht="12.75" customHeight="1" x14ac:dyDescent="0.2">
      <c r="B106" s="316" t="s">
        <v>491</v>
      </c>
      <c r="C106" s="534">
        <v>13</v>
      </c>
      <c r="D106" s="534">
        <v>23946</v>
      </c>
      <c r="E106" s="534">
        <v>808</v>
      </c>
      <c r="F106" s="534">
        <v>1</v>
      </c>
      <c r="G106" s="538">
        <v>24768</v>
      </c>
      <c r="H106" s="405">
        <v>9.7695613396747649E-2</v>
      </c>
    </row>
    <row r="107" spans="2:8" ht="12.75" customHeight="1" x14ac:dyDescent="0.2">
      <c r="B107" s="316" t="s">
        <v>492</v>
      </c>
      <c r="C107" s="534">
        <v>71</v>
      </c>
      <c r="D107" s="534">
        <v>160947</v>
      </c>
      <c r="E107" s="534">
        <v>4744</v>
      </c>
      <c r="F107" s="534">
        <v>0</v>
      </c>
      <c r="G107" s="538">
        <v>165762</v>
      </c>
      <c r="H107" s="405">
        <v>0.65383641262401826</v>
      </c>
    </row>
    <row r="108" spans="2:8" ht="12.75" customHeight="1" thickBot="1" x14ac:dyDescent="0.25">
      <c r="B108" s="316" t="s">
        <v>493</v>
      </c>
      <c r="C108" s="534">
        <v>29235</v>
      </c>
      <c r="D108" s="534">
        <v>961516</v>
      </c>
      <c r="E108" s="534">
        <v>54274</v>
      </c>
      <c r="F108" s="534">
        <v>18</v>
      </c>
      <c r="G108" s="538">
        <v>1045043</v>
      </c>
      <c r="H108" s="405">
        <v>4.1220977434987631</v>
      </c>
    </row>
    <row r="109" spans="2:8" ht="12.75" customHeight="1" thickBot="1" x14ac:dyDescent="0.25">
      <c r="B109" s="42" t="s">
        <v>494</v>
      </c>
      <c r="C109" s="536">
        <v>59396</v>
      </c>
      <c r="D109" s="536">
        <v>2956095</v>
      </c>
      <c r="E109" s="536">
        <v>2655147</v>
      </c>
      <c r="F109" s="536">
        <v>48</v>
      </c>
      <c r="G109" s="529">
        <v>5670686</v>
      </c>
      <c r="H109" s="406">
        <v>22.367617375256355</v>
      </c>
    </row>
    <row r="110" spans="2:8" ht="12.75" customHeight="1" x14ac:dyDescent="0.2">
      <c r="B110" s="316" t="s">
        <v>495</v>
      </c>
      <c r="C110" s="534">
        <v>118942</v>
      </c>
      <c r="D110" s="534">
        <v>334535</v>
      </c>
      <c r="E110" s="534">
        <v>5843</v>
      </c>
      <c r="F110" s="534">
        <v>173</v>
      </c>
      <c r="G110" s="538">
        <v>459493</v>
      </c>
      <c r="H110" s="405">
        <v>1.8124374388934015</v>
      </c>
    </row>
    <row r="111" spans="2:8" ht="12.75" customHeight="1" x14ac:dyDescent="0.2">
      <c r="B111" s="316" t="s">
        <v>496</v>
      </c>
      <c r="C111" s="534">
        <v>33062</v>
      </c>
      <c r="D111" s="534">
        <v>61812</v>
      </c>
      <c r="E111" s="534">
        <v>2721</v>
      </c>
      <c r="F111" s="534">
        <v>31</v>
      </c>
      <c r="G111" s="538">
        <v>97626</v>
      </c>
      <c r="H111" s="405">
        <v>0.38507880949091111</v>
      </c>
    </row>
    <row r="112" spans="2:8" ht="12.75" customHeight="1" x14ac:dyDescent="0.2">
      <c r="B112" s="316" t="s">
        <v>497</v>
      </c>
      <c r="C112" s="534">
        <v>2144</v>
      </c>
      <c r="D112" s="534">
        <v>98952</v>
      </c>
      <c r="E112" s="534">
        <v>5780</v>
      </c>
      <c r="F112" s="534">
        <v>28</v>
      </c>
      <c r="G112" s="538">
        <v>106904</v>
      </c>
      <c r="H112" s="405">
        <v>0.42167522022633686</v>
      </c>
    </row>
    <row r="113" spans="2:8" ht="12.75" customHeight="1" x14ac:dyDescent="0.2">
      <c r="B113" s="316" t="s">
        <v>498</v>
      </c>
      <c r="C113" s="534">
        <v>3031</v>
      </c>
      <c r="D113" s="534">
        <v>40990</v>
      </c>
      <c r="E113" s="534">
        <v>656</v>
      </c>
      <c r="F113" s="534">
        <v>18</v>
      </c>
      <c r="G113" s="538">
        <v>44695</v>
      </c>
      <c r="H113" s="405">
        <v>0.17629624680101891</v>
      </c>
    </row>
    <row r="114" spans="2:8" ht="12.75" customHeight="1" x14ac:dyDescent="0.2">
      <c r="B114" s="316" t="s">
        <v>499</v>
      </c>
      <c r="C114" s="534">
        <v>28720</v>
      </c>
      <c r="D114" s="534">
        <v>76048</v>
      </c>
      <c r="E114" s="534">
        <v>1471</v>
      </c>
      <c r="F114" s="534">
        <v>46</v>
      </c>
      <c r="G114" s="538">
        <v>106285</v>
      </c>
      <c r="H114" s="405">
        <v>0.41923361877718524</v>
      </c>
    </row>
    <row r="115" spans="2:8" ht="12.75" customHeight="1" x14ac:dyDescent="0.2">
      <c r="B115" s="316" t="s">
        <v>500</v>
      </c>
      <c r="C115" s="534">
        <v>7889</v>
      </c>
      <c r="D115" s="534">
        <v>12844</v>
      </c>
      <c r="E115" s="534">
        <v>212</v>
      </c>
      <c r="F115" s="534">
        <v>13</v>
      </c>
      <c r="G115" s="538">
        <v>20958</v>
      </c>
      <c r="H115" s="405">
        <v>8.2667339533633616E-2</v>
      </c>
    </row>
    <row r="116" spans="2:8" ht="12.75" customHeight="1" thickBot="1" x14ac:dyDescent="0.25">
      <c r="B116" s="316" t="s">
        <v>501</v>
      </c>
      <c r="C116" s="534">
        <v>4495</v>
      </c>
      <c r="D116" s="534">
        <v>10259</v>
      </c>
      <c r="E116" s="534">
        <v>521</v>
      </c>
      <c r="F116" s="534">
        <v>12</v>
      </c>
      <c r="G116" s="538">
        <v>15287</v>
      </c>
      <c r="H116" s="405">
        <v>6.0298483607722921E-2</v>
      </c>
    </row>
    <row r="117" spans="2:8" ht="12.75" customHeight="1" thickBot="1" x14ac:dyDescent="0.25">
      <c r="B117" s="42" t="s">
        <v>502</v>
      </c>
      <c r="C117" s="536">
        <v>198283</v>
      </c>
      <c r="D117" s="536">
        <v>635440</v>
      </c>
      <c r="E117" s="536">
        <v>17204</v>
      </c>
      <c r="F117" s="536">
        <v>321</v>
      </c>
      <c r="G117" s="529">
        <v>851248</v>
      </c>
      <c r="H117" s="406">
        <v>3.3576871573302101</v>
      </c>
    </row>
    <row r="118" spans="2:8" ht="12.75" customHeight="1" thickBot="1" x14ac:dyDescent="0.25">
      <c r="B118" s="42" t="s">
        <v>503</v>
      </c>
      <c r="C118" s="536">
        <v>149</v>
      </c>
      <c r="D118" s="536">
        <v>37836</v>
      </c>
      <c r="E118" s="536">
        <v>462</v>
      </c>
      <c r="F118" s="536">
        <v>0</v>
      </c>
      <c r="G118" s="529">
        <v>38447</v>
      </c>
      <c r="H118" s="406">
        <v>0.15165145543704606</v>
      </c>
    </row>
    <row r="119" spans="2:8" ht="12.75" customHeight="1" thickBot="1" x14ac:dyDescent="0.25">
      <c r="B119" s="42" t="s">
        <v>504</v>
      </c>
      <c r="C119" s="536">
        <v>108</v>
      </c>
      <c r="D119" s="536">
        <v>312</v>
      </c>
      <c r="E119" s="536">
        <v>127</v>
      </c>
      <c r="F119" s="537"/>
      <c r="G119" s="529">
        <v>547</v>
      </c>
      <c r="H119" s="406">
        <v>2.1576025729982623E-3</v>
      </c>
    </row>
    <row r="120" spans="2:8" ht="18.75" customHeight="1" thickBot="1" x14ac:dyDescent="0.25">
      <c r="B120" s="90" t="s">
        <v>505</v>
      </c>
      <c r="C120" s="354">
        <v>909067</v>
      </c>
      <c r="D120" s="354">
        <v>17783437</v>
      </c>
      <c r="E120" s="354">
        <v>6653555</v>
      </c>
      <c r="F120" s="354">
        <v>6154</v>
      </c>
      <c r="G120" s="354">
        <v>25352213</v>
      </c>
      <c r="H120" s="407">
        <v>100</v>
      </c>
    </row>
  </sheetData>
  <mergeCells count="10">
    <mergeCell ref="C3:F3"/>
    <mergeCell ref="B3:B4"/>
    <mergeCell ref="G3:G4"/>
    <mergeCell ref="H3:H4"/>
    <mergeCell ref="B1:H1"/>
    <mergeCell ref="B75:H75"/>
    <mergeCell ref="B77:B78"/>
    <mergeCell ref="C77:F77"/>
    <mergeCell ref="G77:G78"/>
    <mergeCell ref="H77:H78"/>
  </mergeCells>
  <printOptions horizontalCentered="1"/>
  <pageMargins left="0.43307086614173229" right="0.43307086614173229" top="0.39370078740157483" bottom="0.39370078740157483" header="0.19685039370078741" footer="0"/>
  <pageSetup scale="79" orientation="portrait" r:id="rId1"/>
  <headerFooter alignWithMargins="0"/>
  <rowBreaks count="1" manualBreakCount="1">
    <brk id="73" min="1" max="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7"/>
  <sheetViews>
    <sheetView view="pageBreakPreview" zoomScale="98" zoomScaleSheetLayoutView="98" workbookViewId="0"/>
  </sheetViews>
  <sheetFormatPr defaultColWidth="9.140625" defaultRowHeight="12.75" x14ac:dyDescent="0.2"/>
  <cols>
    <col min="1" max="1" width="9.140625" style="375"/>
    <col min="2" max="2" width="11.42578125" customWidth="1"/>
    <col min="3" max="8" width="13" customWidth="1"/>
  </cols>
  <sheetData>
    <row r="1" spans="2:8" ht="34.5" customHeight="1" thickBot="1" x14ac:dyDescent="0.25">
      <c r="B1" s="614" t="s">
        <v>246</v>
      </c>
      <c r="C1" s="615"/>
      <c r="D1" s="615"/>
      <c r="E1" s="615"/>
      <c r="F1" s="615"/>
      <c r="G1" s="615"/>
      <c r="H1" s="615"/>
    </row>
    <row r="2" spans="2:8" ht="15" customHeight="1" x14ac:dyDescent="0.2">
      <c r="B2" s="621" t="s">
        <v>157</v>
      </c>
      <c r="C2" s="616" t="s">
        <v>181</v>
      </c>
      <c r="D2" s="616"/>
      <c r="E2" s="616"/>
      <c r="F2" s="616"/>
      <c r="G2" s="617" t="s">
        <v>170</v>
      </c>
      <c r="H2" s="619" t="s">
        <v>183</v>
      </c>
    </row>
    <row r="3" spans="2:8" ht="15" customHeight="1" thickBot="1" x14ac:dyDescent="0.25">
      <c r="B3" s="622"/>
      <c r="C3" s="434" t="s">
        <v>176</v>
      </c>
      <c r="D3" s="434" t="s">
        <v>177</v>
      </c>
      <c r="E3" s="434" t="s">
        <v>178</v>
      </c>
      <c r="F3" s="434" t="s">
        <v>179</v>
      </c>
      <c r="G3" s="618"/>
      <c r="H3" s="620"/>
    </row>
    <row r="4" spans="2:8" ht="15" customHeight="1" x14ac:dyDescent="0.2">
      <c r="B4" s="435" t="s">
        <v>158</v>
      </c>
      <c r="C4" s="436">
        <v>16916</v>
      </c>
      <c r="D4" s="436">
        <v>822642</v>
      </c>
      <c r="E4" s="436">
        <v>330395</v>
      </c>
      <c r="F4" s="436">
        <v>380</v>
      </c>
      <c r="G4" s="437">
        <v>1170333</v>
      </c>
      <c r="H4" s="438">
        <v>4.6162952322939228</v>
      </c>
    </row>
    <row r="5" spans="2:8" ht="15" customHeight="1" x14ac:dyDescent="0.2">
      <c r="B5" s="435" t="s">
        <v>159</v>
      </c>
      <c r="C5" s="436">
        <v>16092</v>
      </c>
      <c r="D5" s="436">
        <v>811189</v>
      </c>
      <c r="E5" s="436">
        <v>413188</v>
      </c>
      <c r="F5" s="436">
        <v>164</v>
      </c>
      <c r="G5" s="437">
        <v>1240633</v>
      </c>
      <c r="H5" s="438">
        <v>4.8935885794269716</v>
      </c>
    </row>
    <row r="6" spans="2:8" ht="15" customHeight="1" x14ac:dyDescent="0.2">
      <c r="B6" s="435" t="s">
        <v>160</v>
      </c>
      <c r="C6" s="436">
        <v>38301</v>
      </c>
      <c r="D6" s="436">
        <v>1109077</v>
      </c>
      <c r="E6" s="436">
        <v>504844</v>
      </c>
      <c r="F6" s="436">
        <v>289</v>
      </c>
      <c r="G6" s="437">
        <v>1652511</v>
      </c>
      <c r="H6" s="438">
        <v>6.5182120393198018</v>
      </c>
    </row>
    <row r="7" spans="2:8" ht="15" customHeight="1" x14ac:dyDescent="0.2">
      <c r="B7" s="435" t="s">
        <v>161</v>
      </c>
      <c r="C7" s="436">
        <v>72987</v>
      </c>
      <c r="D7" s="436">
        <v>1183905</v>
      </c>
      <c r="E7" s="436">
        <v>495610</v>
      </c>
      <c r="F7" s="436">
        <v>543</v>
      </c>
      <c r="G7" s="437">
        <v>1753045</v>
      </c>
      <c r="H7" s="438">
        <v>6.9147612478642397</v>
      </c>
    </row>
    <row r="8" spans="2:8" ht="15" customHeight="1" x14ac:dyDescent="0.2">
      <c r="B8" s="435" t="s">
        <v>162</v>
      </c>
      <c r="C8" s="436">
        <v>119383</v>
      </c>
      <c r="D8" s="436">
        <v>1777755</v>
      </c>
      <c r="E8" s="436">
        <v>587664</v>
      </c>
      <c r="F8" s="436">
        <v>609</v>
      </c>
      <c r="G8" s="437">
        <v>2485411</v>
      </c>
      <c r="H8" s="438">
        <v>9.8035268163769373</v>
      </c>
    </row>
    <row r="9" spans="2:8" ht="15" customHeight="1" x14ac:dyDescent="0.2">
      <c r="B9" s="435" t="s">
        <v>163</v>
      </c>
      <c r="C9" s="436">
        <v>134593</v>
      </c>
      <c r="D9" s="436">
        <v>1751253</v>
      </c>
      <c r="E9" s="436">
        <v>551934</v>
      </c>
      <c r="F9" s="436">
        <v>513</v>
      </c>
      <c r="G9" s="437">
        <v>2438293</v>
      </c>
      <c r="H9" s="438">
        <v>9.6176732185075906</v>
      </c>
    </row>
    <row r="10" spans="2:8" ht="15" customHeight="1" x14ac:dyDescent="0.2">
      <c r="B10" s="435" t="s">
        <v>164</v>
      </c>
      <c r="C10" s="436">
        <v>106255</v>
      </c>
      <c r="D10" s="436">
        <v>2444899</v>
      </c>
      <c r="E10" s="436">
        <v>916078</v>
      </c>
      <c r="F10" s="436">
        <v>970</v>
      </c>
      <c r="G10" s="437">
        <v>3468202</v>
      </c>
      <c r="H10" s="438">
        <v>13.680075976010457</v>
      </c>
    </row>
    <row r="11" spans="2:8" ht="15" customHeight="1" x14ac:dyDescent="0.2">
      <c r="B11" s="435" t="s">
        <v>165</v>
      </c>
      <c r="C11" s="436">
        <v>125716</v>
      </c>
      <c r="D11" s="436">
        <v>2360958</v>
      </c>
      <c r="E11" s="436">
        <v>695303</v>
      </c>
      <c r="F11" s="436">
        <v>1026</v>
      </c>
      <c r="G11" s="437">
        <v>3183003</v>
      </c>
      <c r="H11" s="438">
        <v>12.555128816565244</v>
      </c>
    </row>
    <row r="12" spans="2:8" ht="15" customHeight="1" x14ac:dyDescent="0.2">
      <c r="B12" s="435" t="s">
        <v>166</v>
      </c>
      <c r="C12" s="436">
        <v>118577</v>
      </c>
      <c r="D12" s="436">
        <v>2076339</v>
      </c>
      <c r="E12" s="436">
        <v>659927</v>
      </c>
      <c r="F12" s="436">
        <v>554</v>
      </c>
      <c r="G12" s="437">
        <v>2855397</v>
      </c>
      <c r="H12" s="438">
        <v>11.262910263494552</v>
      </c>
    </row>
    <row r="13" spans="2:8" ht="15" customHeight="1" x14ac:dyDescent="0.2">
      <c r="B13" s="435" t="s">
        <v>167</v>
      </c>
      <c r="C13" s="436">
        <v>115210</v>
      </c>
      <c r="D13" s="436">
        <v>1789619</v>
      </c>
      <c r="E13" s="436">
        <v>544750</v>
      </c>
      <c r="F13" s="436">
        <v>369</v>
      </c>
      <c r="G13" s="437">
        <v>2449948</v>
      </c>
      <c r="H13" s="438">
        <v>9.6636455365849123</v>
      </c>
    </row>
    <row r="14" spans="2:8" ht="15" customHeight="1" x14ac:dyDescent="0.2">
      <c r="B14" s="435" t="s">
        <v>168</v>
      </c>
      <c r="C14" s="436">
        <v>32207</v>
      </c>
      <c r="D14" s="436">
        <v>835817</v>
      </c>
      <c r="E14" s="436">
        <v>484892</v>
      </c>
      <c r="F14" s="436">
        <v>364</v>
      </c>
      <c r="G14" s="437">
        <v>1353280</v>
      </c>
      <c r="H14" s="438">
        <v>5.3379166544553724</v>
      </c>
    </row>
    <row r="15" spans="2:8" ht="15" customHeight="1" thickBot="1" x14ac:dyDescent="0.25">
      <c r="B15" s="439" t="s">
        <v>169</v>
      </c>
      <c r="C15" s="436">
        <v>12830</v>
      </c>
      <c r="D15" s="436">
        <v>819984</v>
      </c>
      <c r="E15" s="436">
        <v>468970</v>
      </c>
      <c r="F15" s="436">
        <v>373</v>
      </c>
      <c r="G15" s="437">
        <v>1302157</v>
      </c>
      <c r="H15" s="438">
        <v>5.1362656190999969</v>
      </c>
    </row>
    <row r="16" spans="2:8" ht="15" customHeight="1" thickBot="1" x14ac:dyDescent="0.25">
      <c r="B16" s="440" t="s">
        <v>170</v>
      </c>
      <c r="C16" s="441">
        <v>909067</v>
      </c>
      <c r="D16" s="441">
        <v>17783437</v>
      </c>
      <c r="E16" s="441">
        <v>6653555</v>
      </c>
      <c r="F16" s="441">
        <v>6154</v>
      </c>
      <c r="G16" s="441">
        <v>25352213</v>
      </c>
      <c r="H16" s="442">
        <v>100</v>
      </c>
    </row>
    <row r="17" spans="2:8" ht="15" customHeight="1" thickBot="1" x14ac:dyDescent="0.25">
      <c r="B17" s="443" t="s">
        <v>183</v>
      </c>
      <c r="C17" s="444">
        <v>3.5857500881678455</v>
      </c>
      <c r="D17" s="444">
        <v>70.14550169643968</v>
      </c>
      <c r="E17" s="444">
        <v>26.244474200339038</v>
      </c>
      <c r="F17" s="444">
        <v>2.4274015053439318E-2</v>
      </c>
      <c r="G17" s="444">
        <v>100</v>
      </c>
      <c r="H17" s="445"/>
    </row>
  </sheetData>
  <mergeCells count="5">
    <mergeCell ref="B1:H1"/>
    <mergeCell ref="C2:F2"/>
    <mergeCell ref="G2:G3"/>
    <mergeCell ref="H2:H3"/>
    <mergeCell ref="B2:B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L62"/>
  <sheetViews>
    <sheetView view="pageBreakPreview" zoomScaleSheetLayoutView="100" workbookViewId="0">
      <selection activeCell="I2" sqref="I2"/>
    </sheetView>
  </sheetViews>
  <sheetFormatPr defaultColWidth="9.140625" defaultRowHeight="12" x14ac:dyDescent="0.2"/>
  <cols>
    <col min="1" max="1" width="9.140625" style="377"/>
    <col min="2" max="2" width="14.140625" style="46" customWidth="1"/>
    <col min="3" max="6" width="13.7109375" style="46" customWidth="1"/>
    <col min="7" max="7" width="12.42578125" style="46" customWidth="1"/>
    <col min="8" max="8" width="10.28515625" style="46" customWidth="1"/>
    <col min="9" max="16384" width="9.140625" style="46"/>
  </cols>
  <sheetData>
    <row r="1" spans="2:12" ht="30" customHeight="1" x14ac:dyDescent="0.2">
      <c r="B1" s="623" t="s">
        <v>674</v>
      </c>
      <c r="C1" s="624"/>
      <c r="D1" s="624"/>
      <c r="E1" s="624"/>
      <c r="F1" s="624"/>
      <c r="G1" s="624"/>
      <c r="H1" s="624"/>
    </row>
    <row r="2" spans="2:12" ht="6.75" customHeight="1" thickBot="1" x14ac:dyDescent="0.25">
      <c r="B2" s="48"/>
      <c r="C2" s="49"/>
      <c r="D2" s="49"/>
      <c r="E2" s="49"/>
      <c r="F2" s="49"/>
      <c r="G2" s="49"/>
      <c r="H2" s="49"/>
    </row>
    <row r="3" spans="2:12" ht="12" customHeight="1" x14ac:dyDescent="0.2">
      <c r="B3" s="55" t="s">
        <v>83</v>
      </c>
      <c r="C3" s="625" t="s">
        <v>181</v>
      </c>
      <c r="D3" s="625"/>
      <c r="E3" s="625"/>
      <c r="F3" s="625"/>
      <c r="G3" s="626"/>
      <c r="H3" s="626"/>
    </row>
    <row r="4" spans="2:12" ht="12" customHeight="1" thickBot="1" x14ac:dyDescent="0.25">
      <c r="B4" s="56" t="s">
        <v>184</v>
      </c>
      <c r="C4" s="477" t="s">
        <v>176</v>
      </c>
      <c r="D4" s="477" t="s">
        <v>177</v>
      </c>
      <c r="E4" s="477" t="s">
        <v>178</v>
      </c>
      <c r="F4" s="477" t="s">
        <v>179</v>
      </c>
      <c r="G4" s="430" t="s">
        <v>170</v>
      </c>
      <c r="H4" s="481" t="s">
        <v>183</v>
      </c>
    </row>
    <row r="5" spans="2:12" ht="12" customHeight="1" x14ac:dyDescent="0.2">
      <c r="B5" s="47" t="s">
        <v>91</v>
      </c>
      <c r="C5" s="350">
        <v>1314</v>
      </c>
      <c r="D5" s="350">
        <v>113135</v>
      </c>
      <c r="E5" s="352"/>
      <c r="F5" s="352"/>
      <c r="G5" s="52">
        <v>114449</v>
      </c>
      <c r="H5" s="511">
        <v>0.45143593578990521</v>
      </c>
      <c r="L5" s="431"/>
    </row>
    <row r="6" spans="2:12" ht="12" customHeight="1" x14ac:dyDescent="0.2">
      <c r="B6" s="47" t="s">
        <v>92</v>
      </c>
      <c r="C6" s="352"/>
      <c r="D6" s="350">
        <v>2</v>
      </c>
      <c r="E6" s="352"/>
      <c r="F6" s="352"/>
      <c r="G6" s="52">
        <v>2</v>
      </c>
      <c r="H6" s="511">
        <v>7.888857670926006E-6</v>
      </c>
    </row>
    <row r="7" spans="2:12" ht="12" customHeight="1" x14ac:dyDescent="0.2">
      <c r="B7" s="47" t="s">
        <v>93</v>
      </c>
      <c r="C7" s="352"/>
      <c r="D7" s="350">
        <v>4</v>
      </c>
      <c r="E7" s="350">
        <v>406367</v>
      </c>
      <c r="F7" s="352"/>
      <c r="G7" s="52">
        <v>406371</v>
      </c>
      <c r="H7" s="511">
        <v>1.602901490295936</v>
      </c>
    </row>
    <row r="8" spans="2:12" ht="12" customHeight="1" x14ac:dyDescent="0.2">
      <c r="B8" s="47" t="s">
        <v>94</v>
      </c>
      <c r="C8" s="352"/>
      <c r="D8" s="350">
        <v>50</v>
      </c>
      <c r="E8" s="352"/>
      <c r="F8" s="352"/>
      <c r="G8" s="52">
        <v>50</v>
      </c>
      <c r="H8" s="511">
        <v>1.9722144177315013E-4</v>
      </c>
    </row>
    <row r="9" spans="2:12" ht="12" customHeight="1" x14ac:dyDescent="0.2">
      <c r="B9" s="47" t="s">
        <v>95</v>
      </c>
      <c r="C9" s="352"/>
      <c r="D9" s="350">
        <v>331236</v>
      </c>
      <c r="E9" s="352"/>
      <c r="F9" s="352"/>
      <c r="G9" s="52">
        <v>331236</v>
      </c>
      <c r="H9" s="511">
        <v>1.3065368297434232</v>
      </c>
    </row>
    <row r="10" spans="2:12" ht="12" customHeight="1" x14ac:dyDescent="0.2">
      <c r="B10" s="47" t="s">
        <v>96</v>
      </c>
      <c r="C10" s="350">
        <v>65157</v>
      </c>
      <c r="D10" s="350">
        <v>5887339</v>
      </c>
      <c r="E10" s="352"/>
      <c r="F10" s="352"/>
      <c r="G10" s="52">
        <v>5952496</v>
      </c>
      <c r="H10" s="511">
        <v>23.479196865378182</v>
      </c>
    </row>
    <row r="11" spans="2:12" ht="12" customHeight="1" x14ac:dyDescent="0.2">
      <c r="B11" s="47" t="s">
        <v>97</v>
      </c>
      <c r="C11" s="352"/>
      <c r="D11" s="352"/>
      <c r="E11" s="350">
        <v>52141</v>
      </c>
      <c r="F11" s="352"/>
      <c r="G11" s="52">
        <v>52141</v>
      </c>
      <c r="H11" s="511">
        <v>0.20566646390987642</v>
      </c>
    </row>
    <row r="12" spans="2:12" ht="12" customHeight="1" x14ac:dyDescent="0.2">
      <c r="B12" s="47" t="s">
        <v>98</v>
      </c>
      <c r="C12" s="350">
        <v>56</v>
      </c>
      <c r="D12" s="350">
        <v>1286</v>
      </c>
      <c r="E12" s="350">
        <v>2352130</v>
      </c>
      <c r="F12" s="352"/>
      <c r="G12" s="52">
        <v>2353472</v>
      </c>
      <c r="H12" s="511">
        <v>9.2831028202547845</v>
      </c>
    </row>
    <row r="13" spans="2:12" ht="12" customHeight="1" x14ac:dyDescent="0.2">
      <c r="B13" s="47" t="s">
        <v>99</v>
      </c>
      <c r="C13" s="350">
        <v>348716</v>
      </c>
      <c r="D13" s="352"/>
      <c r="E13" s="352"/>
      <c r="F13" s="352"/>
      <c r="G13" s="52">
        <v>348716</v>
      </c>
      <c r="H13" s="511">
        <v>1.3754854457873165</v>
      </c>
    </row>
    <row r="14" spans="2:12" ht="12" customHeight="1" x14ac:dyDescent="0.2">
      <c r="B14" s="47" t="s">
        <v>100</v>
      </c>
      <c r="C14" s="350">
        <v>10688</v>
      </c>
      <c r="D14" s="350">
        <v>2110</v>
      </c>
      <c r="E14" s="352"/>
      <c r="F14" s="352"/>
      <c r="G14" s="52">
        <v>12798</v>
      </c>
      <c r="H14" s="511">
        <v>5.0480800236255507E-2</v>
      </c>
    </row>
    <row r="15" spans="2:12" ht="12" customHeight="1" x14ac:dyDescent="0.2">
      <c r="B15" s="47" t="s">
        <v>101</v>
      </c>
      <c r="C15" s="350">
        <v>50</v>
      </c>
      <c r="D15" s="352"/>
      <c r="E15" s="352"/>
      <c r="F15" s="352"/>
      <c r="G15" s="52">
        <v>50</v>
      </c>
      <c r="H15" s="511">
        <v>1.9722144177315013E-4</v>
      </c>
    </row>
    <row r="16" spans="2:12" ht="12" customHeight="1" x14ac:dyDescent="0.2">
      <c r="B16" s="47" t="s">
        <v>102</v>
      </c>
      <c r="C16" s="352"/>
      <c r="D16" s="350">
        <v>1</v>
      </c>
      <c r="E16" s="352"/>
      <c r="F16" s="352"/>
      <c r="G16" s="52">
        <v>1</v>
      </c>
      <c r="H16" s="511">
        <v>3.944428835463003E-6</v>
      </c>
    </row>
    <row r="17" spans="2:8" ht="12" customHeight="1" x14ac:dyDescent="0.2">
      <c r="B17" s="47" t="s">
        <v>103</v>
      </c>
      <c r="C17" s="352"/>
      <c r="D17" s="350">
        <v>3</v>
      </c>
      <c r="E17" s="352"/>
      <c r="F17" s="352"/>
      <c r="G17" s="52">
        <v>3</v>
      </c>
      <c r="H17" s="511">
        <v>1.1833286506389009E-5</v>
      </c>
    </row>
    <row r="18" spans="2:8" ht="12" customHeight="1" x14ac:dyDescent="0.2">
      <c r="B18" s="47" t="s">
        <v>104</v>
      </c>
      <c r="C18" s="350">
        <v>737</v>
      </c>
      <c r="D18" s="350">
        <v>1455</v>
      </c>
      <c r="E18" s="352"/>
      <c r="F18" s="352"/>
      <c r="G18" s="52">
        <v>2192</v>
      </c>
      <c r="H18" s="511">
        <v>8.6461880073349026E-3</v>
      </c>
    </row>
    <row r="19" spans="2:8" ht="12" customHeight="1" x14ac:dyDescent="0.2">
      <c r="B19" s="47" t="s">
        <v>105</v>
      </c>
      <c r="C19" s="350">
        <v>9136</v>
      </c>
      <c r="D19" s="350">
        <v>13</v>
      </c>
      <c r="E19" s="352"/>
      <c r="F19" s="352"/>
      <c r="G19" s="52">
        <v>9149</v>
      </c>
      <c r="H19" s="511">
        <v>3.6087579415651015E-2</v>
      </c>
    </row>
    <row r="20" spans="2:8" ht="12" customHeight="1" x14ac:dyDescent="0.2">
      <c r="B20" s="47" t="s">
        <v>106</v>
      </c>
      <c r="C20" s="352"/>
      <c r="D20" s="350">
        <v>4843</v>
      </c>
      <c r="E20" s="352"/>
      <c r="F20" s="352"/>
      <c r="G20" s="52">
        <v>4843</v>
      </c>
      <c r="H20" s="511">
        <v>1.9102868850147323E-2</v>
      </c>
    </row>
    <row r="21" spans="2:8" ht="12" customHeight="1" x14ac:dyDescent="0.2">
      <c r="B21" s="47" t="s">
        <v>107</v>
      </c>
      <c r="C21" s="352"/>
      <c r="D21" s="350">
        <v>5660</v>
      </c>
      <c r="E21" s="352"/>
      <c r="F21" s="352"/>
      <c r="G21" s="52">
        <v>5660</v>
      </c>
      <c r="H21" s="511">
        <v>2.2325467208720595E-2</v>
      </c>
    </row>
    <row r="22" spans="2:8" ht="12" customHeight="1" x14ac:dyDescent="0.2">
      <c r="B22" s="47" t="s">
        <v>108</v>
      </c>
      <c r="C22" s="352"/>
      <c r="D22" s="352"/>
      <c r="E22" s="350">
        <v>2839287</v>
      </c>
      <c r="F22" s="350">
        <v>6065</v>
      </c>
      <c r="G22" s="52">
        <v>2845352</v>
      </c>
      <c r="H22" s="511">
        <v>11.223288475842326</v>
      </c>
    </row>
    <row r="23" spans="2:8" ht="12" customHeight="1" x14ac:dyDescent="0.2">
      <c r="B23" s="47" t="s">
        <v>109</v>
      </c>
      <c r="C23" s="352"/>
      <c r="D23" s="350">
        <v>6122</v>
      </c>
      <c r="E23" s="352"/>
      <c r="F23" s="352"/>
      <c r="G23" s="52">
        <v>6122</v>
      </c>
      <c r="H23" s="511">
        <v>2.4147793330704503E-2</v>
      </c>
    </row>
    <row r="24" spans="2:8" ht="12" customHeight="1" x14ac:dyDescent="0.2">
      <c r="B24" s="47" t="s">
        <v>110</v>
      </c>
      <c r="C24" s="352"/>
      <c r="D24" s="350">
        <v>1250</v>
      </c>
      <c r="E24" s="352"/>
      <c r="F24" s="352"/>
      <c r="G24" s="52">
        <v>1250</v>
      </c>
      <c r="H24" s="511">
        <v>4.9305360443287535E-3</v>
      </c>
    </row>
    <row r="25" spans="2:8" ht="12" customHeight="1" x14ac:dyDescent="0.2">
      <c r="B25" s="47" t="s">
        <v>111</v>
      </c>
      <c r="C25" s="352"/>
      <c r="D25" s="350">
        <v>141</v>
      </c>
      <c r="E25" s="352"/>
      <c r="F25" s="352"/>
      <c r="G25" s="52">
        <v>141</v>
      </c>
      <c r="H25" s="511">
        <v>5.5616446580028338E-4</v>
      </c>
    </row>
    <row r="26" spans="2:8" ht="12" customHeight="1" x14ac:dyDescent="0.2">
      <c r="B26" s="47" t="s">
        <v>112</v>
      </c>
      <c r="C26" s="352"/>
      <c r="D26" s="350">
        <v>16069</v>
      </c>
      <c r="E26" s="352"/>
      <c r="F26" s="352"/>
      <c r="G26" s="52">
        <v>16069</v>
      </c>
      <c r="H26" s="511">
        <v>6.3383026957054986E-2</v>
      </c>
    </row>
    <row r="27" spans="2:8" ht="12" customHeight="1" x14ac:dyDescent="0.2">
      <c r="B27" s="47" t="s">
        <v>113</v>
      </c>
      <c r="C27" s="352"/>
      <c r="D27" s="350">
        <v>26781</v>
      </c>
      <c r="E27" s="350">
        <v>89</v>
      </c>
      <c r="F27" s="352"/>
      <c r="G27" s="52">
        <v>26870</v>
      </c>
      <c r="H27" s="511">
        <v>0.10598680280889089</v>
      </c>
    </row>
    <row r="28" spans="2:8" ht="12" customHeight="1" x14ac:dyDescent="0.2">
      <c r="B28" s="47" t="s">
        <v>114</v>
      </c>
      <c r="C28" s="350">
        <v>412</v>
      </c>
      <c r="D28" s="352"/>
      <c r="E28" s="352"/>
      <c r="F28" s="352"/>
      <c r="G28" s="52">
        <v>412</v>
      </c>
      <c r="H28" s="511">
        <v>1.6251046802107571E-3</v>
      </c>
    </row>
    <row r="29" spans="2:8" ht="12" customHeight="1" x14ac:dyDescent="0.2">
      <c r="B29" s="47" t="s">
        <v>115</v>
      </c>
      <c r="C29" s="352"/>
      <c r="D29" s="352"/>
      <c r="E29" s="350">
        <v>73601</v>
      </c>
      <c r="F29" s="352"/>
      <c r="G29" s="52">
        <v>73601</v>
      </c>
      <c r="H29" s="511">
        <v>0.29031390671891244</v>
      </c>
    </row>
    <row r="30" spans="2:8" ht="12" customHeight="1" x14ac:dyDescent="0.2">
      <c r="B30" s="47" t="s">
        <v>116</v>
      </c>
      <c r="C30" s="350">
        <v>2071</v>
      </c>
      <c r="D30" s="350">
        <v>23677</v>
      </c>
      <c r="E30" s="350">
        <v>96153</v>
      </c>
      <c r="F30" s="352"/>
      <c r="G30" s="52">
        <v>121901</v>
      </c>
      <c r="H30" s="511">
        <v>0.4808298194717755</v>
      </c>
    </row>
    <row r="31" spans="2:8" ht="12" customHeight="1" x14ac:dyDescent="0.2">
      <c r="B31" s="47" t="s">
        <v>117</v>
      </c>
      <c r="C31" s="352"/>
      <c r="D31" s="352"/>
      <c r="E31" s="350">
        <v>191504</v>
      </c>
      <c r="F31" s="352"/>
      <c r="G31" s="52">
        <v>191504</v>
      </c>
      <c r="H31" s="511">
        <v>0.75537389970650692</v>
      </c>
    </row>
    <row r="32" spans="2:8" ht="12" customHeight="1" x14ac:dyDescent="0.2">
      <c r="B32" s="47" t="s">
        <v>118</v>
      </c>
      <c r="C32" s="352"/>
      <c r="D32" s="350">
        <v>63658</v>
      </c>
      <c r="E32" s="352"/>
      <c r="F32" s="352"/>
      <c r="G32" s="52">
        <v>63658</v>
      </c>
      <c r="H32" s="511">
        <v>0.25109445080790382</v>
      </c>
    </row>
    <row r="33" spans="2:8" ht="12" customHeight="1" x14ac:dyDescent="0.2">
      <c r="B33" s="47" t="s">
        <v>119</v>
      </c>
      <c r="C33" s="350">
        <v>58745</v>
      </c>
      <c r="D33" s="350">
        <v>9158899</v>
      </c>
      <c r="E33" s="352"/>
      <c r="F33" s="352"/>
      <c r="G33" s="52">
        <v>9217644</v>
      </c>
      <c r="H33" s="511">
        <v>36.358340788632532</v>
      </c>
    </row>
    <row r="34" spans="2:8" ht="12" customHeight="1" x14ac:dyDescent="0.2">
      <c r="B34" s="47" t="s">
        <v>120</v>
      </c>
      <c r="C34" s="350">
        <v>44749</v>
      </c>
      <c r="D34" s="350">
        <v>627355</v>
      </c>
      <c r="E34" s="352"/>
      <c r="F34" s="352"/>
      <c r="G34" s="52">
        <v>672104</v>
      </c>
      <c r="H34" s="511">
        <v>2.651066398030026</v>
      </c>
    </row>
    <row r="35" spans="2:8" ht="12" customHeight="1" x14ac:dyDescent="0.2">
      <c r="B35" s="47" t="s">
        <v>121</v>
      </c>
      <c r="C35" s="352"/>
      <c r="D35" s="350">
        <v>9</v>
      </c>
      <c r="E35" s="352"/>
      <c r="F35" s="352"/>
      <c r="G35" s="52">
        <v>9</v>
      </c>
      <c r="H35" s="511">
        <v>3.5499859519167022E-5</v>
      </c>
    </row>
    <row r="36" spans="2:8" ht="12" customHeight="1" x14ac:dyDescent="0.2">
      <c r="B36" s="47" t="s">
        <v>122</v>
      </c>
      <c r="C36" s="350">
        <v>56</v>
      </c>
      <c r="D36" s="350">
        <v>1</v>
      </c>
      <c r="E36" s="352"/>
      <c r="F36" s="352"/>
      <c r="G36" s="52">
        <v>57</v>
      </c>
      <c r="H36" s="511">
        <v>2.2483244362139115E-4</v>
      </c>
    </row>
    <row r="37" spans="2:8" ht="12" customHeight="1" x14ac:dyDescent="0.2">
      <c r="B37" s="47" t="s">
        <v>123</v>
      </c>
      <c r="C37" s="352"/>
      <c r="D37" s="350">
        <v>46049</v>
      </c>
      <c r="E37" s="352"/>
      <c r="F37" s="352"/>
      <c r="G37" s="52">
        <v>46049</v>
      </c>
      <c r="H37" s="511">
        <v>0.18163700344423581</v>
      </c>
    </row>
    <row r="38" spans="2:8" ht="12" customHeight="1" x14ac:dyDescent="0.2">
      <c r="B38" s="47" t="s">
        <v>124</v>
      </c>
      <c r="C38" s="352"/>
      <c r="D38" s="352"/>
      <c r="E38" s="350">
        <v>282522</v>
      </c>
      <c r="F38" s="352"/>
      <c r="G38" s="52">
        <v>282522</v>
      </c>
      <c r="H38" s="511">
        <v>1.1143879234526786</v>
      </c>
    </row>
    <row r="39" spans="2:8" ht="12" customHeight="1" x14ac:dyDescent="0.2">
      <c r="B39" s="47" t="s">
        <v>125</v>
      </c>
      <c r="C39" s="352"/>
      <c r="D39" s="352"/>
      <c r="E39" s="350">
        <v>55492</v>
      </c>
      <c r="F39" s="352"/>
      <c r="G39" s="52">
        <v>55492</v>
      </c>
      <c r="H39" s="511">
        <v>0.21888424493751296</v>
      </c>
    </row>
    <row r="40" spans="2:8" ht="12" customHeight="1" x14ac:dyDescent="0.2">
      <c r="B40" s="47" t="s">
        <v>126</v>
      </c>
      <c r="C40" s="350">
        <v>7362</v>
      </c>
      <c r="D40" s="350">
        <v>95</v>
      </c>
      <c r="E40" s="352"/>
      <c r="F40" s="352"/>
      <c r="G40" s="52">
        <v>7457</v>
      </c>
      <c r="H40" s="511">
        <v>2.9413605826047611E-2</v>
      </c>
    </row>
    <row r="41" spans="2:8" ht="12" customHeight="1" x14ac:dyDescent="0.2">
      <c r="B41" s="47" t="s">
        <v>127</v>
      </c>
      <c r="C41" s="352"/>
      <c r="D41" s="350">
        <v>17376</v>
      </c>
      <c r="E41" s="352"/>
      <c r="F41" s="352"/>
      <c r="G41" s="52">
        <v>17376</v>
      </c>
      <c r="H41" s="511">
        <v>6.8538395445005132E-2</v>
      </c>
    </row>
    <row r="42" spans="2:8" ht="12" customHeight="1" x14ac:dyDescent="0.2">
      <c r="B42" s="47" t="s">
        <v>128</v>
      </c>
      <c r="C42" s="352"/>
      <c r="D42" s="350">
        <v>1658</v>
      </c>
      <c r="E42" s="352"/>
      <c r="F42" s="352"/>
      <c r="G42" s="52">
        <v>1658</v>
      </c>
      <c r="H42" s="511">
        <v>6.5398630091976582E-3</v>
      </c>
    </row>
    <row r="43" spans="2:8" ht="12" customHeight="1" x14ac:dyDescent="0.2">
      <c r="B43" s="47" t="s">
        <v>129</v>
      </c>
      <c r="C43" s="352"/>
      <c r="D43" s="350">
        <v>645</v>
      </c>
      <c r="E43" s="352"/>
      <c r="F43" s="352"/>
      <c r="G43" s="52">
        <v>645</v>
      </c>
      <c r="H43" s="511">
        <v>2.544156598873637E-3</v>
      </c>
    </row>
    <row r="44" spans="2:8" ht="12" customHeight="1" x14ac:dyDescent="0.2">
      <c r="B44" s="47" t="s">
        <v>130</v>
      </c>
      <c r="C44" s="352"/>
      <c r="D44" s="350">
        <v>7</v>
      </c>
      <c r="E44" s="352"/>
      <c r="F44" s="352"/>
      <c r="G44" s="52">
        <v>7</v>
      </c>
      <c r="H44" s="511">
        <v>2.7611001848241019E-5</v>
      </c>
    </row>
    <row r="45" spans="2:8" ht="12" customHeight="1" x14ac:dyDescent="0.2">
      <c r="B45" s="47" t="s">
        <v>131</v>
      </c>
      <c r="C45" s="350">
        <v>21624</v>
      </c>
      <c r="D45" s="352"/>
      <c r="E45" s="352"/>
      <c r="F45" s="352"/>
      <c r="G45" s="52">
        <v>21624</v>
      </c>
      <c r="H45" s="511">
        <v>8.5294329138051975E-2</v>
      </c>
    </row>
    <row r="46" spans="2:8" ht="12" customHeight="1" x14ac:dyDescent="0.2">
      <c r="B46" s="47" t="s">
        <v>132</v>
      </c>
      <c r="C46" s="350">
        <v>289383</v>
      </c>
      <c r="D46" s="350">
        <v>1368353</v>
      </c>
      <c r="E46" s="352"/>
      <c r="F46" s="352"/>
      <c r="G46" s="52">
        <v>1657736</v>
      </c>
      <c r="H46" s="511">
        <v>6.5388216799850962</v>
      </c>
    </row>
    <row r="47" spans="2:8" ht="12" customHeight="1" x14ac:dyDescent="0.2">
      <c r="B47" s="47" t="s">
        <v>133</v>
      </c>
      <c r="C47" s="352"/>
      <c r="D47" s="350">
        <v>137</v>
      </c>
      <c r="E47" s="352"/>
      <c r="F47" s="352"/>
      <c r="G47" s="52">
        <v>137</v>
      </c>
      <c r="H47" s="511">
        <v>5.4038675045843141E-4</v>
      </c>
    </row>
    <row r="48" spans="2:8" ht="12" customHeight="1" x14ac:dyDescent="0.2">
      <c r="B48" s="47" t="s">
        <v>134</v>
      </c>
      <c r="C48" s="352"/>
      <c r="D48" s="350">
        <v>436</v>
      </c>
      <c r="E48" s="352"/>
      <c r="F48" s="352"/>
      <c r="G48" s="52">
        <v>436</v>
      </c>
      <c r="H48" s="511">
        <v>1.7197709722618691E-3</v>
      </c>
    </row>
    <row r="49" spans="2:8" ht="12" customHeight="1" x14ac:dyDescent="0.2">
      <c r="B49" s="47" t="s">
        <v>135</v>
      </c>
      <c r="C49" s="350">
        <v>91</v>
      </c>
      <c r="D49" s="350">
        <v>2174</v>
      </c>
      <c r="E49" s="352"/>
      <c r="F49" s="352"/>
      <c r="G49" s="52">
        <v>2265</v>
      </c>
      <c r="H49" s="511">
        <v>8.9341313123237013E-3</v>
      </c>
    </row>
    <row r="50" spans="2:8" ht="12" customHeight="1" x14ac:dyDescent="0.2">
      <c r="B50" s="47" t="s">
        <v>136</v>
      </c>
      <c r="C50" s="350">
        <v>22</v>
      </c>
      <c r="D50" s="352"/>
      <c r="E50" s="352"/>
      <c r="F50" s="352"/>
      <c r="G50" s="52">
        <v>22</v>
      </c>
      <c r="H50" s="511">
        <v>8.6777434380186063E-5</v>
      </c>
    </row>
    <row r="51" spans="2:8" ht="12" customHeight="1" x14ac:dyDescent="0.2">
      <c r="B51" s="47" t="s">
        <v>137</v>
      </c>
      <c r="C51" s="350">
        <v>18330</v>
      </c>
      <c r="D51" s="350">
        <v>13522</v>
      </c>
      <c r="E51" s="352"/>
      <c r="F51" s="352"/>
      <c r="G51" s="52">
        <v>31852</v>
      </c>
      <c r="H51" s="511">
        <v>0.12563794726716757</v>
      </c>
    </row>
    <row r="52" spans="2:8" ht="12" customHeight="1" x14ac:dyDescent="0.2">
      <c r="B52" s="47" t="s">
        <v>138</v>
      </c>
      <c r="C52" s="350">
        <v>360</v>
      </c>
      <c r="D52" s="350">
        <v>10</v>
      </c>
      <c r="E52" s="352"/>
      <c r="F52" s="352"/>
      <c r="G52" s="52">
        <v>370</v>
      </c>
      <c r="H52" s="511">
        <v>1.4594386691213111E-3</v>
      </c>
    </row>
    <row r="53" spans="2:8" ht="12" customHeight="1" x14ac:dyDescent="0.2">
      <c r="B53" s="47" t="s">
        <v>139</v>
      </c>
      <c r="C53" s="352"/>
      <c r="D53" s="350">
        <v>276</v>
      </c>
      <c r="E53" s="352"/>
      <c r="F53" s="352"/>
      <c r="G53" s="52">
        <v>276</v>
      </c>
      <c r="H53" s="511">
        <v>1.0886623585877888E-3</v>
      </c>
    </row>
    <row r="54" spans="2:8" ht="12" customHeight="1" x14ac:dyDescent="0.2">
      <c r="B54" s="47" t="s">
        <v>140</v>
      </c>
      <c r="C54" s="352"/>
      <c r="D54" s="350">
        <v>1687</v>
      </c>
      <c r="E54" s="352"/>
      <c r="F54" s="352"/>
      <c r="G54" s="52">
        <v>1687</v>
      </c>
      <c r="H54" s="511">
        <v>6.6542514454260857E-3</v>
      </c>
    </row>
    <row r="55" spans="2:8" ht="12" customHeight="1" x14ac:dyDescent="0.2">
      <c r="B55" s="47" t="s">
        <v>141</v>
      </c>
      <c r="C55" s="352"/>
      <c r="D55" s="352"/>
      <c r="E55" s="350">
        <v>83388</v>
      </c>
      <c r="F55" s="352"/>
      <c r="G55" s="52">
        <v>83388</v>
      </c>
      <c r="H55" s="511">
        <v>0.3289180317315889</v>
      </c>
    </row>
    <row r="56" spans="2:8" ht="12" customHeight="1" x14ac:dyDescent="0.2">
      <c r="B56" s="47" t="s">
        <v>142</v>
      </c>
      <c r="C56" s="350">
        <v>22211</v>
      </c>
      <c r="D56" s="350">
        <v>3626</v>
      </c>
      <c r="E56" s="352"/>
      <c r="F56" s="352"/>
      <c r="G56" s="52">
        <v>25837</v>
      </c>
      <c r="H56" s="511">
        <v>0.1019122078218576</v>
      </c>
    </row>
    <row r="57" spans="2:8" ht="12" customHeight="1" x14ac:dyDescent="0.2">
      <c r="B57" s="47" t="s">
        <v>143</v>
      </c>
      <c r="C57" s="350">
        <v>5039</v>
      </c>
      <c r="D57" s="350">
        <v>51028</v>
      </c>
      <c r="E57" s="352"/>
      <c r="F57" s="352"/>
      <c r="G57" s="52">
        <v>56067</v>
      </c>
      <c r="H57" s="511">
        <v>0.22115229151790416</v>
      </c>
    </row>
    <row r="58" spans="2:8" ht="12" customHeight="1" x14ac:dyDescent="0.2">
      <c r="B58" s="47" t="s">
        <v>144</v>
      </c>
      <c r="C58" s="352"/>
      <c r="D58" s="350">
        <v>7</v>
      </c>
      <c r="E58" s="352"/>
      <c r="F58" s="352"/>
      <c r="G58" s="52">
        <v>7</v>
      </c>
      <c r="H58" s="511">
        <v>2.7611001848241019E-5</v>
      </c>
    </row>
    <row r="59" spans="2:8" ht="12" customHeight="1" x14ac:dyDescent="0.2">
      <c r="B59" s="47" t="s">
        <v>145</v>
      </c>
      <c r="C59" s="352"/>
      <c r="D59" s="350">
        <v>721</v>
      </c>
      <c r="E59" s="350">
        <v>220881</v>
      </c>
      <c r="F59" s="350">
        <v>89</v>
      </c>
      <c r="G59" s="52">
        <v>221691</v>
      </c>
      <c r="H59" s="511">
        <v>0.87444437296262856</v>
      </c>
    </row>
    <row r="60" spans="2:8" ht="12" customHeight="1" thickBot="1" x14ac:dyDescent="0.25">
      <c r="B60" s="47" t="s">
        <v>146</v>
      </c>
      <c r="C60" s="350">
        <v>2758</v>
      </c>
      <c r="D60" s="350">
        <v>4531</v>
      </c>
      <c r="E60" s="352"/>
      <c r="F60" s="352"/>
      <c r="G60" s="52">
        <v>7289</v>
      </c>
      <c r="H60" s="511">
        <v>2.8750941781689826E-2</v>
      </c>
    </row>
    <row r="61" spans="2:8" ht="16.5" customHeight="1" thickBot="1" x14ac:dyDescent="0.25">
      <c r="B61" s="42" t="s">
        <v>170</v>
      </c>
      <c r="C61" s="529">
        <v>909067</v>
      </c>
      <c r="D61" s="529">
        <v>17783437</v>
      </c>
      <c r="E61" s="529">
        <v>6653555</v>
      </c>
      <c r="F61" s="529">
        <v>6154</v>
      </c>
      <c r="G61" s="54">
        <v>25352213</v>
      </c>
      <c r="H61" s="406">
        <v>100</v>
      </c>
    </row>
    <row r="62" spans="2:8" ht="12" customHeight="1" thickBot="1" x14ac:dyDescent="0.25">
      <c r="B62" s="42" t="s">
        <v>183</v>
      </c>
      <c r="C62" s="532">
        <v>3.5857500881678455</v>
      </c>
      <c r="D62" s="532">
        <v>70.14550169643968</v>
      </c>
      <c r="E62" s="532">
        <v>26.244474200339038</v>
      </c>
      <c r="F62" s="532">
        <v>2.4274015053439318E-2</v>
      </c>
      <c r="G62" s="532">
        <v>100</v>
      </c>
      <c r="H62" s="43"/>
    </row>
  </sheetData>
  <mergeCells count="3">
    <mergeCell ref="B1:H1"/>
    <mergeCell ref="C3:F3"/>
    <mergeCell ref="G3:H3"/>
  </mergeCells>
  <printOptions horizontalCentered="1"/>
  <pageMargins left="0.51181102362204722" right="0.43307086614173229" top="0.59055118110236227" bottom="0.19685039370078741" header="0.51181102362204722"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T158"/>
  <sheetViews>
    <sheetView view="pageBreakPreview" zoomScale="98" zoomScaleSheetLayoutView="98" workbookViewId="0">
      <selection activeCell="A15" sqref="A15"/>
    </sheetView>
  </sheetViews>
  <sheetFormatPr defaultColWidth="9.140625" defaultRowHeight="12.75" x14ac:dyDescent="0.2"/>
  <cols>
    <col min="1" max="1" width="9.140625" style="101"/>
    <col min="2" max="2" width="13.140625" style="33" customWidth="1"/>
    <col min="3" max="3" width="20.85546875" style="59" customWidth="1"/>
    <col min="4" max="4" width="7.5703125" style="33" customWidth="1"/>
    <col min="5" max="6" width="11" style="33" customWidth="1"/>
    <col min="7" max="7" width="10.42578125" style="33" customWidth="1"/>
    <col min="8" max="10" width="9.5703125" style="33" bestFit="1" customWidth="1"/>
    <col min="11" max="11" width="11.85546875" style="34" bestFit="1" customWidth="1"/>
    <col min="12" max="12" width="19" style="33" customWidth="1"/>
    <col min="13" max="13" width="6.7109375" style="33" customWidth="1"/>
    <col min="14" max="14" width="9.5703125" style="33" bestFit="1" customWidth="1"/>
    <col min="15" max="15" width="10.85546875" style="33" customWidth="1"/>
    <col min="16" max="16" width="11.42578125" style="33" customWidth="1"/>
    <col min="17" max="17" width="9.5703125" style="33" bestFit="1" customWidth="1"/>
    <col min="18" max="18" width="11.140625" style="33" customWidth="1"/>
    <col min="19" max="19" width="10.7109375" style="33" customWidth="1"/>
    <col min="20" max="20" width="10.5703125" style="33" customWidth="1"/>
  </cols>
  <sheetData>
    <row r="1" spans="1:20" s="489" customFormat="1" ht="30" customHeight="1" thickBot="1" x14ac:dyDescent="0.25">
      <c r="A1" s="494"/>
      <c r="B1" s="495"/>
      <c r="C1" s="631" t="s">
        <v>190</v>
      </c>
      <c r="D1" s="631"/>
      <c r="E1" s="631"/>
      <c r="F1" s="631"/>
      <c r="G1" s="631"/>
      <c r="H1" s="631"/>
      <c r="I1" s="631"/>
      <c r="J1" s="631"/>
      <c r="K1" s="496"/>
      <c r="L1" s="632" t="s">
        <v>191</v>
      </c>
      <c r="M1" s="632"/>
      <c r="N1" s="632"/>
      <c r="O1" s="632"/>
      <c r="P1" s="632"/>
      <c r="Q1" s="632"/>
      <c r="R1" s="632"/>
      <c r="S1" s="632"/>
      <c r="T1" s="632"/>
    </row>
    <row r="2" spans="1:20" s="46" customFormat="1" ht="14.25" customHeight="1" thickBot="1" x14ac:dyDescent="0.25">
      <c r="A2" s="102"/>
      <c r="B2" s="608" t="s">
        <v>189</v>
      </c>
      <c r="C2" s="608"/>
      <c r="D2" s="472"/>
      <c r="E2" s="630" t="s">
        <v>157</v>
      </c>
      <c r="F2" s="630"/>
      <c r="G2" s="630"/>
      <c r="H2" s="630"/>
      <c r="I2" s="630"/>
      <c r="J2" s="630"/>
      <c r="K2" s="608" t="s">
        <v>189</v>
      </c>
      <c r="L2" s="608"/>
      <c r="M2" s="515" t="s">
        <v>0</v>
      </c>
      <c r="N2" s="633" t="s">
        <v>157</v>
      </c>
      <c r="O2" s="633"/>
      <c r="P2" s="633"/>
      <c r="Q2" s="633"/>
      <c r="R2" s="633"/>
      <c r="S2" s="633"/>
      <c r="T2" s="194"/>
    </row>
    <row r="3" spans="1:20" ht="18.75" customHeight="1" thickBot="1" x14ac:dyDescent="0.25">
      <c r="B3" s="609"/>
      <c r="C3" s="609"/>
      <c r="D3" s="512"/>
      <c r="E3" s="471" t="s">
        <v>158</v>
      </c>
      <c r="F3" s="471" t="s">
        <v>159</v>
      </c>
      <c r="G3" s="471" t="s">
        <v>160</v>
      </c>
      <c r="H3" s="471" t="s">
        <v>161</v>
      </c>
      <c r="I3" s="471" t="s">
        <v>162</v>
      </c>
      <c r="J3" s="471" t="s">
        <v>163</v>
      </c>
      <c r="K3" s="609"/>
      <c r="L3" s="609"/>
      <c r="M3" s="512"/>
      <c r="N3" s="471" t="s">
        <v>164</v>
      </c>
      <c r="O3" s="471" t="s">
        <v>165</v>
      </c>
      <c r="P3" s="471" t="s">
        <v>166</v>
      </c>
      <c r="Q3" s="471" t="s">
        <v>167</v>
      </c>
      <c r="R3" s="471" t="s">
        <v>168</v>
      </c>
      <c r="S3" s="471" t="s">
        <v>169</v>
      </c>
      <c r="T3" s="430" t="s">
        <v>170</v>
      </c>
    </row>
    <row r="4" spans="1:20" s="61" customFormat="1" ht="12.75" customHeight="1" x14ac:dyDescent="0.2">
      <c r="A4" s="103"/>
      <c r="B4" s="628" t="s">
        <v>91</v>
      </c>
      <c r="C4" s="486" t="s">
        <v>311</v>
      </c>
      <c r="D4" s="317" t="s">
        <v>185</v>
      </c>
      <c r="E4" s="64">
        <v>12567</v>
      </c>
      <c r="F4" s="64">
        <v>5071</v>
      </c>
      <c r="G4" s="64">
        <v>5722</v>
      </c>
      <c r="H4" s="64">
        <v>6091</v>
      </c>
      <c r="I4" s="64">
        <v>8272</v>
      </c>
      <c r="J4" s="64">
        <v>8294</v>
      </c>
      <c r="K4" s="88" t="s">
        <v>91</v>
      </c>
      <c r="L4" s="486" t="s">
        <v>311</v>
      </c>
      <c r="M4" s="317" t="s">
        <v>185</v>
      </c>
      <c r="N4" s="64">
        <v>18354</v>
      </c>
      <c r="O4" s="64">
        <v>14446</v>
      </c>
      <c r="P4" s="64">
        <v>10552</v>
      </c>
      <c r="Q4" s="64">
        <v>9729</v>
      </c>
      <c r="R4" s="64">
        <v>6992</v>
      </c>
      <c r="S4" s="64">
        <v>7045</v>
      </c>
      <c r="T4" s="82">
        <v>113135</v>
      </c>
    </row>
    <row r="5" spans="1:20" s="61" customFormat="1" ht="12.75" customHeight="1" x14ac:dyDescent="0.2">
      <c r="A5" s="103"/>
      <c r="B5" s="628"/>
      <c r="C5" s="486" t="s">
        <v>343</v>
      </c>
      <c r="D5" s="317" t="s">
        <v>186</v>
      </c>
      <c r="E5" s="64">
        <v>115</v>
      </c>
      <c r="F5" s="64">
        <v>144</v>
      </c>
      <c r="G5" s="64">
        <v>135</v>
      </c>
      <c r="H5" s="64">
        <v>131</v>
      </c>
      <c r="I5" s="64">
        <v>84</v>
      </c>
      <c r="J5" s="64">
        <v>88</v>
      </c>
      <c r="K5" s="88" t="s">
        <v>83</v>
      </c>
      <c r="L5" s="486" t="s">
        <v>343</v>
      </c>
      <c r="M5" s="317" t="s">
        <v>186</v>
      </c>
      <c r="N5" s="64">
        <v>78</v>
      </c>
      <c r="O5" s="64">
        <v>109</v>
      </c>
      <c r="P5" s="64">
        <v>109</v>
      </c>
      <c r="Q5" s="64">
        <v>106</v>
      </c>
      <c r="R5" s="64">
        <v>129</v>
      </c>
      <c r="S5" s="64">
        <v>86</v>
      </c>
      <c r="T5" s="82">
        <v>1314</v>
      </c>
    </row>
    <row r="6" spans="1:20" s="61" customFormat="1" ht="12.75" customHeight="1" thickBot="1" x14ac:dyDescent="0.25">
      <c r="A6" s="103"/>
      <c r="B6" s="629"/>
      <c r="C6" s="480" t="s">
        <v>170</v>
      </c>
      <c r="D6" s="513" t="s">
        <v>83</v>
      </c>
      <c r="E6" s="66">
        <v>12682</v>
      </c>
      <c r="F6" s="66">
        <v>5215</v>
      </c>
      <c r="G6" s="66">
        <v>5857</v>
      </c>
      <c r="H6" s="66">
        <v>6222</v>
      </c>
      <c r="I6" s="66">
        <v>8356</v>
      </c>
      <c r="J6" s="66">
        <v>8382</v>
      </c>
      <c r="K6" s="89" t="s">
        <v>83</v>
      </c>
      <c r="L6" s="480" t="s">
        <v>170</v>
      </c>
      <c r="M6" s="513" t="s">
        <v>83</v>
      </c>
      <c r="N6" s="66">
        <v>18432</v>
      </c>
      <c r="O6" s="66">
        <v>14555</v>
      </c>
      <c r="P6" s="66">
        <v>10661</v>
      </c>
      <c r="Q6" s="66">
        <v>9835</v>
      </c>
      <c r="R6" s="66">
        <v>7121</v>
      </c>
      <c r="S6" s="66">
        <v>7131</v>
      </c>
      <c r="T6" s="83">
        <v>114449</v>
      </c>
    </row>
    <row r="7" spans="1:20" s="61" customFormat="1" ht="12.75" customHeight="1" thickBot="1" x14ac:dyDescent="0.25">
      <c r="A7" s="103"/>
      <c r="B7" s="97" t="s">
        <v>92</v>
      </c>
      <c r="C7" s="476" t="s">
        <v>312</v>
      </c>
      <c r="D7" s="476" t="s">
        <v>185</v>
      </c>
      <c r="E7" s="57"/>
      <c r="F7" s="57"/>
      <c r="G7" s="57"/>
      <c r="H7" s="57"/>
      <c r="I7" s="57"/>
      <c r="J7" s="57"/>
      <c r="K7" s="90" t="s">
        <v>92</v>
      </c>
      <c r="L7" s="476" t="s">
        <v>312</v>
      </c>
      <c r="M7" s="476" t="s">
        <v>185</v>
      </c>
      <c r="N7" s="68">
        <v>1</v>
      </c>
      <c r="O7" s="57"/>
      <c r="P7" s="68">
        <v>1</v>
      </c>
      <c r="Q7" s="57"/>
      <c r="R7" s="57"/>
      <c r="S7" s="57"/>
      <c r="T7" s="84">
        <v>2</v>
      </c>
    </row>
    <row r="8" spans="1:20" s="61" customFormat="1" ht="12.75" customHeight="1" x14ac:dyDescent="0.2">
      <c r="A8" s="103"/>
      <c r="B8" s="98" t="s">
        <v>93</v>
      </c>
      <c r="C8" s="485" t="s">
        <v>390</v>
      </c>
      <c r="D8" s="319" t="s">
        <v>187</v>
      </c>
      <c r="E8" s="70">
        <v>20052</v>
      </c>
      <c r="F8" s="70">
        <v>30502</v>
      </c>
      <c r="G8" s="70">
        <v>55656</v>
      </c>
      <c r="H8" s="70">
        <v>27445</v>
      </c>
      <c r="I8" s="70">
        <v>37246</v>
      </c>
      <c r="J8" s="70">
        <v>37922</v>
      </c>
      <c r="K8" s="91" t="s">
        <v>93</v>
      </c>
      <c r="L8" s="485" t="s">
        <v>390</v>
      </c>
      <c r="M8" s="319" t="s">
        <v>187</v>
      </c>
      <c r="N8" s="70">
        <v>31782</v>
      </c>
      <c r="O8" s="70">
        <v>34015</v>
      </c>
      <c r="P8" s="70">
        <v>37457</v>
      </c>
      <c r="Q8" s="70">
        <v>30427</v>
      </c>
      <c r="R8" s="70">
        <v>33061</v>
      </c>
      <c r="S8" s="70">
        <v>30802</v>
      </c>
      <c r="T8" s="85">
        <v>406367</v>
      </c>
    </row>
    <row r="9" spans="1:20" s="61" customFormat="1" ht="12.75" customHeight="1" x14ac:dyDescent="0.2">
      <c r="A9" s="103"/>
      <c r="B9" s="99" t="s">
        <v>83</v>
      </c>
      <c r="C9" s="486" t="s">
        <v>313</v>
      </c>
      <c r="D9" s="317" t="s">
        <v>185</v>
      </c>
      <c r="E9" s="71"/>
      <c r="F9" s="71"/>
      <c r="G9" s="71"/>
      <c r="H9" s="71"/>
      <c r="I9" s="71"/>
      <c r="J9" s="64">
        <v>4</v>
      </c>
      <c r="K9" s="88" t="s">
        <v>83</v>
      </c>
      <c r="L9" s="486" t="s">
        <v>313</v>
      </c>
      <c r="M9" s="317" t="s">
        <v>185</v>
      </c>
      <c r="N9" s="71"/>
      <c r="O9" s="71"/>
      <c r="P9" s="71"/>
      <c r="Q9" s="71"/>
      <c r="R9" s="71"/>
      <c r="S9" s="71"/>
      <c r="T9" s="82">
        <v>4</v>
      </c>
    </row>
    <row r="10" spans="1:20" s="61" customFormat="1" ht="12.75" customHeight="1" thickBot="1" x14ac:dyDescent="0.25">
      <c r="A10" s="103"/>
      <c r="B10" s="100" t="s">
        <v>83</v>
      </c>
      <c r="C10" s="480" t="s">
        <v>170</v>
      </c>
      <c r="D10" s="513" t="s">
        <v>83</v>
      </c>
      <c r="E10" s="66">
        <v>20052</v>
      </c>
      <c r="F10" s="66">
        <v>30502</v>
      </c>
      <c r="G10" s="66">
        <v>55656</v>
      </c>
      <c r="H10" s="66">
        <v>27445</v>
      </c>
      <c r="I10" s="66">
        <v>37246</v>
      </c>
      <c r="J10" s="66">
        <v>37926</v>
      </c>
      <c r="K10" s="89" t="s">
        <v>83</v>
      </c>
      <c r="L10" s="480" t="s">
        <v>170</v>
      </c>
      <c r="M10" s="513" t="s">
        <v>83</v>
      </c>
      <c r="N10" s="66">
        <v>31782</v>
      </c>
      <c r="O10" s="66">
        <v>34015</v>
      </c>
      <c r="P10" s="66">
        <v>37457</v>
      </c>
      <c r="Q10" s="66">
        <v>30427</v>
      </c>
      <c r="R10" s="66">
        <v>33061</v>
      </c>
      <c r="S10" s="66">
        <v>30802</v>
      </c>
      <c r="T10" s="83">
        <v>406371</v>
      </c>
    </row>
    <row r="11" spans="1:20" s="61" customFormat="1" ht="12.75" customHeight="1" thickBot="1" x14ac:dyDescent="0.25">
      <c r="A11" s="103"/>
      <c r="B11" s="97" t="s">
        <v>94</v>
      </c>
      <c r="C11" s="67" t="s">
        <v>314</v>
      </c>
      <c r="D11" s="476" t="s">
        <v>185</v>
      </c>
      <c r="E11" s="68">
        <v>1</v>
      </c>
      <c r="F11" s="68">
        <v>3</v>
      </c>
      <c r="G11" s="68">
        <v>44</v>
      </c>
      <c r="H11" s="57"/>
      <c r="I11" s="57"/>
      <c r="J11" s="57"/>
      <c r="K11" s="90" t="s">
        <v>94</v>
      </c>
      <c r="L11" s="67" t="s">
        <v>314</v>
      </c>
      <c r="M11" s="476" t="s">
        <v>185</v>
      </c>
      <c r="N11" s="57"/>
      <c r="O11" s="57"/>
      <c r="P11" s="57"/>
      <c r="Q11" s="57"/>
      <c r="R11" s="57"/>
      <c r="S11" s="68">
        <v>2</v>
      </c>
      <c r="T11" s="84">
        <v>50</v>
      </c>
    </row>
    <row r="12" spans="1:20" s="61" customFormat="1" ht="12.75" customHeight="1" thickBot="1" x14ac:dyDescent="0.25">
      <c r="A12" s="103"/>
      <c r="B12" s="97" t="s">
        <v>96</v>
      </c>
      <c r="C12" s="67" t="s">
        <v>315</v>
      </c>
      <c r="D12" s="476" t="s">
        <v>185</v>
      </c>
      <c r="E12" s="68">
        <v>19870</v>
      </c>
      <c r="F12" s="68">
        <v>21027</v>
      </c>
      <c r="G12" s="68">
        <v>20964</v>
      </c>
      <c r="H12" s="68">
        <v>18188</v>
      </c>
      <c r="I12" s="68">
        <v>23005</v>
      </c>
      <c r="J12" s="68">
        <v>28410</v>
      </c>
      <c r="K12" s="97" t="s">
        <v>96</v>
      </c>
      <c r="L12" s="67" t="s">
        <v>315</v>
      </c>
      <c r="M12" s="476" t="s">
        <v>185</v>
      </c>
      <c r="N12" s="68">
        <v>45417</v>
      </c>
      <c r="O12" s="68">
        <v>40371</v>
      </c>
      <c r="P12" s="68">
        <v>32813</v>
      </c>
      <c r="Q12" s="68">
        <v>29599</v>
      </c>
      <c r="R12" s="68">
        <v>23573</v>
      </c>
      <c r="S12" s="68">
        <v>27999</v>
      </c>
      <c r="T12" s="84">
        <v>331236</v>
      </c>
    </row>
    <row r="13" spans="1:20" s="61" customFormat="1" ht="12.75" customHeight="1" x14ac:dyDescent="0.2">
      <c r="A13" s="103"/>
      <c r="B13" s="627" t="s">
        <v>96</v>
      </c>
      <c r="C13" s="485" t="s">
        <v>344</v>
      </c>
      <c r="D13" s="319" t="s">
        <v>186</v>
      </c>
      <c r="E13" s="70">
        <v>145</v>
      </c>
      <c r="F13" s="70">
        <v>129</v>
      </c>
      <c r="G13" s="70">
        <v>202</v>
      </c>
      <c r="H13" s="70">
        <v>645</v>
      </c>
      <c r="I13" s="70">
        <v>2345</v>
      </c>
      <c r="J13" s="70">
        <v>1613</v>
      </c>
      <c r="K13" s="91" t="s">
        <v>96</v>
      </c>
      <c r="L13" s="485" t="s">
        <v>344</v>
      </c>
      <c r="M13" s="319" t="s">
        <v>186</v>
      </c>
      <c r="N13" s="70">
        <v>2332</v>
      </c>
      <c r="O13" s="70">
        <v>2533</v>
      </c>
      <c r="P13" s="70">
        <v>2325</v>
      </c>
      <c r="Q13" s="70">
        <v>2168</v>
      </c>
      <c r="R13" s="70">
        <v>224</v>
      </c>
      <c r="S13" s="70">
        <v>148</v>
      </c>
      <c r="T13" s="85">
        <v>14809</v>
      </c>
    </row>
    <row r="14" spans="1:20" s="61" customFormat="1" ht="12.75" customHeight="1" x14ac:dyDescent="0.2">
      <c r="A14" s="103"/>
      <c r="B14" s="628"/>
      <c r="C14" s="486" t="s">
        <v>345</v>
      </c>
      <c r="D14" s="317" t="s">
        <v>186</v>
      </c>
      <c r="E14" s="64">
        <v>1</v>
      </c>
      <c r="F14" s="64">
        <v>2</v>
      </c>
      <c r="G14" s="64">
        <v>4</v>
      </c>
      <c r="H14" s="64">
        <v>34</v>
      </c>
      <c r="I14" s="64">
        <v>25</v>
      </c>
      <c r="J14" s="64">
        <v>39</v>
      </c>
      <c r="K14" s="88" t="s">
        <v>83</v>
      </c>
      <c r="L14" s="486" t="s">
        <v>345</v>
      </c>
      <c r="M14" s="317" t="s">
        <v>186</v>
      </c>
      <c r="N14" s="64">
        <v>64</v>
      </c>
      <c r="O14" s="64">
        <v>52</v>
      </c>
      <c r="P14" s="64">
        <v>40</v>
      </c>
      <c r="Q14" s="64">
        <v>37</v>
      </c>
      <c r="R14" s="64">
        <v>9</v>
      </c>
      <c r="S14" s="64">
        <v>8</v>
      </c>
      <c r="T14" s="82">
        <v>315</v>
      </c>
    </row>
    <row r="15" spans="1:20" s="61" customFormat="1" ht="12.75" customHeight="1" x14ac:dyDescent="0.2">
      <c r="A15" s="103"/>
      <c r="B15" s="628"/>
      <c r="C15" s="486" t="s">
        <v>346</v>
      </c>
      <c r="D15" s="317" t="s">
        <v>186</v>
      </c>
      <c r="E15" s="64">
        <v>650</v>
      </c>
      <c r="F15" s="64">
        <v>496</v>
      </c>
      <c r="G15" s="64">
        <v>1776</v>
      </c>
      <c r="H15" s="64">
        <v>15009</v>
      </c>
      <c r="I15" s="64">
        <v>710</v>
      </c>
      <c r="J15" s="64">
        <v>582</v>
      </c>
      <c r="K15" s="88" t="s">
        <v>83</v>
      </c>
      <c r="L15" s="486" t="s">
        <v>346</v>
      </c>
      <c r="M15" s="317" t="s">
        <v>186</v>
      </c>
      <c r="N15" s="64">
        <v>520</v>
      </c>
      <c r="O15" s="64">
        <v>668</v>
      </c>
      <c r="P15" s="64">
        <v>647</v>
      </c>
      <c r="Q15" s="64">
        <v>14781</v>
      </c>
      <c r="R15" s="64">
        <v>4324</v>
      </c>
      <c r="S15" s="64">
        <v>430</v>
      </c>
      <c r="T15" s="82">
        <v>40593</v>
      </c>
    </row>
    <row r="16" spans="1:20" s="61" customFormat="1" ht="12.75" customHeight="1" x14ac:dyDescent="0.2">
      <c r="A16" s="103"/>
      <c r="B16" s="628"/>
      <c r="C16" s="486" t="s">
        <v>316</v>
      </c>
      <c r="D16" s="317" t="s">
        <v>185</v>
      </c>
      <c r="E16" s="64">
        <v>953</v>
      </c>
      <c r="F16" s="64">
        <v>1057</v>
      </c>
      <c r="G16" s="64">
        <v>3863</v>
      </c>
      <c r="H16" s="64">
        <v>9812</v>
      </c>
      <c r="I16" s="64">
        <v>20395</v>
      </c>
      <c r="J16" s="64">
        <v>22565</v>
      </c>
      <c r="K16" s="88" t="s">
        <v>83</v>
      </c>
      <c r="L16" s="486" t="s">
        <v>316</v>
      </c>
      <c r="M16" s="317" t="s">
        <v>185</v>
      </c>
      <c r="N16" s="64">
        <v>36579</v>
      </c>
      <c r="O16" s="64">
        <v>24027</v>
      </c>
      <c r="P16" s="64">
        <v>19316</v>
      </c>
      <c r="Q16" s="64">
        <v>15177</v>
      </c>
      <c r="R16" s="64">
        <v>54</v>
      </c>
      <c r="S16" s="71"/>
      <c r="T16" s="82">
        <v>153798</v>
      </c>
    </row>
    <row r="17" spans="1:20" s="61" customFormat="1" ht="12.75" customHeight="1" x14ac:dyDescent="0.2">
      <c r="A17" s="103"/>
      <c r="B17" s="628"/>
      <c r="C17" s="486" t="s">
        <v>317</v>
      </c>
      <c r="D17" s="317" t="s">
        <v>185</v>
      </c>
      <c r="E17" s="64">
        <v>75191</v>
      </c>
      <c r="F17" s="64">
        <v>88836</v>
      </c>
      <c r="G17" s="64">
        <v>230706</v>
      </c>
      <c r="H17" s="64">
        <v>343853</v>
      </c>
      <c r="I17" s="64">
        <v>597737</v>
      </c>
      <c r="J17" s="64">
        <v>676753</v>
      </c>
      <c r="K17" s="88" t="s">
        <v>83</v>
      </c>
      <c r="L17" s="486" t="s">
        <v>317</v>
      </c>
      <c r="M17" s="317" t="s">
        <v>185</v>
      </c>
      <c r="N17" s="64">
        <v>935800</v>
      </c>
      <c r="O17" s="64">
        <v>942452</v>
      </c>
      <c r="P17" s="64">
        <v>884544</v>
      </c>
      <c r="Q17" s="64">
        <v>754133</v>
      </c>
      <c r="R17" s="64">
        <v>119793</v>
      </c>
      <c r="S17" s="64">
        <v>83743</v>
      </c>
      <c r="T17" s="82">
        <v>5733541</v>
      </c>
    </row>
    <row r="18" spans="1:20" s="61" customFormat="1" ht="12.75" customHeight="1" x14ac:dyDescent="0.2">
      <c r="A18" s="103"/>
      <c r="B18" s="628"/>
      <c r="C18" s="486" t="s">
        <v>347</v>
      </c>
      <c r="D18" s="317" t="s">
        <v>186</v>
      </c>
      <c r="E18" s="71"/>
      <c r="F18" s="64">
        <v>3</v>
      </c>
      <c r="G18" s="64">
        <v>4870</v>
      </c>
      <c r="H18" s="64">
        <v>2558</v>
      </c>
      <c r="I18" s="64">
        <v>654</v>
      </c>
      <c r="J18" s="64">
        <v>16</v>
      </c>
      <c r="K18" s="88" t="s">
        <v>83</v>
      </c>
      <c r="L18" s="486" t="s">
        <v>347</v>
      </c>
      <c r="M18" s="317" t="s">
        <v>186</v>
      </c>
      <c r="N18" s="64">
        <v>30</v>
      </c>
      <c r="O18" s="64">
        <v>26</v>
      </c>
      <c r="P18" s="64">
        <v>104</v>
      </c>
      <c r="Q18" s="64">
        <v>698</v>
      </c>
      <c r="R18" s="64">
        <v>417</v>
      </c>
      <c r="S18" s="71"/>
      <c r="T18" s="82">
        <v>9376</v>
      </c>
    </row>
    <row r="19" spans="1:20" s="61" customFormat="1" ht="12.75" customHeight="1" x14ac:dyDescent="0.2">
      <c r="A19" s="103"/>
      <c r="B19" s="628"/>
      <c r="C19" s="486" t="s">
        <v>348</v>
      </c>
      <c r="D19" s="317" t="s">
        <v>186</v>
      </c>
      <c r="E19" s="71"/>
      <c r="F19" s="64">
        <v>3</v>
      </c>
      <c r="G19" s="71"/>
      <c r="H19" s="64">
        <v>10</v>
      </c>
      <c r="I19" s="64">
        <v>4</v>
      </c>
      <c r="J19" s="64">
        <v>12</v>
      </c>
      <c r="K19" s="88" t="s">
        <v>83</v>
      </c>
      <c r="L19" s="486" t="s">
        <v>348</v>
      </c>
      <c r="M19" s="317" t="s">
        <v>186</v>
      </c>
      <c r="N19" s="64">
        <v>10</v>
      </c>
      <c r="O19" s="64">
        <v>3</v>
      </c>
      <c r="P19" s="64">
        <v>10</v>
      </c>
      <c r="Q19" s="64">
        <v>7</v>
      </c>
      <c r="R19" s="64">
        <v>5</v>
      </c>
      <c r="S19" s="71"/>
      <c r="T19" s="82">
        <v>64</v>
      </c>
    </row>
    <row r="20" spans="1:20" s="61" customFormat="1" ht="12.75" customHeight="1" thickBot="1" x14ac:dyDescent="0.25">
      <c r="A20" s="103"/>
      <c r="B20" s="629"/>
      <c r="C20" s="480" t="s">
        <v>170</v>
      </c>
      <c r="D20" s="513" t="s">
        <v>83</v>
      </c>
      <c r="E20" s="66">
        <v>76940</v>
      </c>
      <c r="F20" s="66">
        <v>90526</v>
      </c>
      <c r="G20" s="66">
        <v>241421</v>
      </c>
      <c r="H20" s="66">
        <v>371921</v>
      </c>
      <c r="I20" s="66">
        <v>621870</v>
      </c>
      <c r="J20" s="66">
        <v>701580</v>
      </c>
      <c r="K20" s="89" t="s">
        <v>83</v>
      </c>
      <c r="L20" s="480" t="s">
        <v>170</v>
      </c>
      <c r="M20" s="513" t="s">
        <v>83</v>
      </c>
      <c r="N20" s="66">
        <v>975335</v>
      </c>
      <c r="O20" s="66">
        <v>969761</v>
      </c>
      <c r="P20" s="66">
        <v>906986</v>
      </c>
      <c r="Q20" s="66">
        <v>787001</v>
      </c>
      <c r="R20" s="66">
        <v>124826</v>
      </c>
      <c r="S20" s="66">
        <v>84329</v>
      </c>
      <c r="T20" s="83">
        <v>5952496</v>
      </c>
    </row>
    <row r="21" spans="1:20" s="61" customFormat="1" ht="12.75" customHeight="1" x14ac:dyDescent="0.2">
      <c r="A21" s="103"/>
      <c r="B21" s="98" t="s">
        <v>98</v>
      </c>
      <c r="C21" s="485" t="s">
        <v>349</v>
      </c>
      <c r="D21" s="319" t="s">
        <v>186</v>
      </c>
      <c r="E21" s="70">
        <v>7</v>
      </c>
      <c r="F21" s="70">
        <v>1</v>
      </c>
      <c r="G21" s="70">
        <v>6</v>
      </c>
      <c r="H21" s="70">
        <v>15</v>
      </c>
      <c r="I21" s="70">
        <v>3</v>
      </c>
      <c r="J21" s="70">
        <v>3</v>
      </c>
      <c r="K21" s="91" t="s">
        <v>98</v>
      </c>
      <c r="L21" s="485" t="s">
        <v>349</v>
      </c>
      <c r="M21" s="319" t="s">
        <v>186</v>
      </c>
      <c r="N21" s="70">
        <v>3</v>
      </c>
      <c r="O21" s="70">
        <v>3</v>
      </c>
      <c r="P21" s="70">
        <v>1</v>
      </c>
      <c r="Q21" s="70">
        <v>6</v>
      </c>
      <c r="R21" s="70">
        <v>4</v>
      </c>
      <c r="S21" s="70">
        <v>4</v>
      </c>
      <c r="T21" s="85">
        <v>56</v>
      </c>
    </row>
    <row r="22" spans="1:20" s="61" customFormat="1" ht="12.75" customHeight="1" x14ac:dyDescent="0.2">
      <c r="A22" s="103"/>
      <c r="B22" s="99" t="s">
        <v>83</v>
      </c>
      <c r="C22" s="486" t="s">
        <v>318</v>
      </c>
      <c r="D22" s="317" t="s">
        <v>185</v>
      </c>
      <c r="E22" s="64">
        <v>57</v>
      </c>
      <c r="F22" s="64">
        <v>67</v>
      </c>
      <c r="G22" s="64">
        <v>80</v>
      </c>
      <c r="H22" s="64">
        <v>96</v>
      </c>
      <c r="I22" s="64">
        <v>86</v>
      </c>
      <c r="J22" s="64">
        <v>116</v>
      </c>
      <c r="K22" s="88" t="s">
        <v>83</v>
      </c>
      <c r="L22" s="486" t="s">
        <v>318</v>
      </c>
      <c r="M22" s="317" t="s">
        <v>185</v>
      </c>
      <c r="N22" s="64">
        <v>157</v>
      </c>
      <c r="O22" s="64">
        <v>204</v>
      </c>
      <c r="P22" s="64">
        <v>123</v>
      </c>
      <c r="Q22" s="64">
        <v>111</v>
      </c>
      <c r="R22" s="64">
        <v>89</v>
      </c>
      <c r="S22" s="64">
        <v>100</v>
      </c>
      <c r="T22" s="82">
        <v>1286</v>
      </c>
    </row>
    <row r="23" spans="1:20" s="61" customFormat="1" ht="12.75" customHeight="1" x14ac:dyDescent="0.2">
      <c r="A23" s="103"/>
      <c r="B23" s="99" t="s">
        <v>83</v>
      </c>
      <c r="C23" s="486" t="s">
        <v>391</v>
      </c>
      <c r="D23" s="317" t="s">
        <v>187</v>
      </c>
      <c r="E23" s="64">
        <v>114692</v>
      </c>
      <c r="F23" s="64">
        <v>156801</v>
      </c>
      <c r="G23" s="64">
        <v>176795</v>
      </c>
      <c r="H23" s="64">
        <v>187275</v>
      </c>
      <c r="I23" s="64">
        <v>235932</v>
      </c>
      <c r="J23" s="64">
        <v>201258</v>
      </c>
      <c r="K23" s="88" t="s">
        <v>83</v>
      </c>
      <c r="L23" s="486" t="s">
        <v>391</v>
      </c>
      <c r="M23" s="317" t="s">
        <v>187</v>
      </c>
      <c r="N23" s="64">
        <v>236176</v>
      </c>
      <c r="O23" s="64">
        <v>253894</v>
      </c>
      <c r="P23" s="64">
        <v>249601</v>
      </c>
      <c r="Q23" s="64">
        <v>190825</v>
      </c>
      <c r="R23" s="64">
        <v>180471</v>
      </c>
      <c r="S23" s="64">
        <v>168410</v>
      </c>
      <c r="T23" s="82">
        <v>2352130</v>
      </c>
    </row>
    <row r="24" spans="1:20" s="61" customFormat="1" ht="12.75" customHeight="1" thickBot="1" x14ac:dyDescent="0.25">
      <c r="A24" s="103"/>
      <c r="B24" s="100" t="s">
        <v>83</v>
      </c>
      <c r="C24" s="480" t="s">
        <v>170</v>
      </c>
      <c r="D24" s="513" t="s">
        <v>83</v>
      </c>
      <c r="E24" s="66">
        <v>114756</v>
      </c>
      <c r="F24" s="66">
        <v>156869</v>
      </c>
      <c r="G24" s="66">
        <v>176881</v>
      </c>
      <c r="H24" s="66">
        <v>187386</v>
      </c>
      <c r="I24" s="66">
        <v>236021</v>
      </c>
      <c r="J24" s="66">
        <v>201377</v>
      </c>
      <c r="K24" s="89" t="s">
        <v>83</v>
      </c>
      <c r="L24" s="480" t="s">
        <v>170</v>
      </c>
      <c r="M24" s="513" t="s">
        <v>83</v>
      </c>
      <c r="N24" s="66">
        <v>236336</v>
      </c>
      <c r="O24" s="66">
        <v>254101</v>
      </c>
      <c r="P24" s="66">
        <v>249725</v>
      </c>
      <c r="Q24" s="66">
        <v>190942</v>
      </c>
      <c r="R24" s="66">
        <v>180564</v>
      </c>
      <c r="S24" s="66">
        <v>168514</v>
      </c>
      <c r="T24" s="83">
        <v>2353472</v>
      </c>
    </row>
    <row r="25" spans="1:20" s="61" customFormat="1" ht="12.75" customHeight="1" x14ac:dyDescent="0.2">
      <c r="A25" s="103"/>
      <c r="B25" s="98" t="s">
        <v>99</v>
      </c>
      <c r="C25" s="485" t="s">
        <v>351</v>
      </c>
      <c r="D25" s="319" t="s">
        <v>186</v>
      </c>
      <c r="E25" s="70">
        <v>18</v>
      </c>
      <c r="F25" s="70">
        <v>109</v>
      </c>
      <c r="G25" s="70">
        <v>6932</v>
      </c>
      <c r="H25" s="70">
        <v>21555</v>
      </c>
      <c r="I25" s="70">
        <v>55524</v>
      </c>
      <c r="J25" s="70">
        <v>70422</v>
      </c>
      <c r="K25" s="91" t="s">
        <v>99</v>
      </c>
      <c r="L25" s="485" t="s">
        <v>351</v>
      </c>
      <c r="M25" s="319" t="s">
        <v>186</v>
      </c>
      <c r="N25" s="70">
        <v>44426</v>
      </c>
      <c r="O25" s="70">
        <v>50475</v>
      </c>
      <c r="P25" s="70">
        <v>44520</v>
      </c>
      <c r="Q25" s="70">
        <v>44464</v>
      </c>
      <c r="R25" s="70">
        <v>9807</v>
      </c>
      <c r="S25" s="70">
        <v>125</v>
      </c>
      <c r="T25" s="85">
        <v>348377</v>
      </c>
    </row>
    <row r="26" spans="1:20" s="61" customFormat="1" ht="12.75" customHeight="1" x14ac:dyDescent="0.2">
      <c r="A26" s="103"/>
      <c r="B26" s="99" t="s">
        <v>83</v>
      </c>
      <c r="C26" s="486" t="s">
        <v>350</v>
      </c>
      <c r="D26" s="317" t="s">
        <v>186</v>
      </c>
      <c r="E26" s="71"/>
      <c r="F26" s="71"/>
      <c r="G26" s="64">
        <v>3</v>
      </c>
      <c r="H26" s="64">
        <v>5</v>
      </c>
      <c r="I26" s="64">
        <v>69</v>
      </c>
      <c r="J26" s="64">
        <v>49</v>
      </c>
      <c r="K26" s="88" t="s">
        <v>83</v>
      </c>
      <c r="L26" s="486" t="s">
        <v>350</v>
      </c>
      <c r="M26" s="317" t="s">
        <v>186</v>
      </c>
      <c r="N26" s="64">
        <v>45</v>
      </c>
      <c r="O26" s="64">
        <v>66</v>
      </c>
      <c r="P26" s="64">
        <v>73</v>
      </c>
      <c r="Q26" s="64">
        <v>17</v>
      </c>
      <c r="R26" s="64">
        <v>5</v>
      </c>
      <c r="S26" s="71"/>
      <c r="T26" s="82">
        <v>332</v>
      </c>
    </row>
    <row r="27" spans="1:20" s="61" customFormat="1" ht="12.75" customHeight="1" x14ac:dyDescent="0.2">
      <c r="A27" s="103"/>
      <c r="B27" s="99" t="s">
        <v>83</v>
      </c>
      <c r="C27" s="486" t="s">
        <v>510</v>
      </c>
      <c r="D27" s="317" t="s">
        <v>186</v>
      </c>
      <c r="E27" s="71"/>
      <c r="F27" s="71"/>
      <c r="G27" s="71"/>
      <c r="H27" s="71"/>
      <c r="I27" s="71"/>
      <c r="J27" s="71"/>
      <c r="K27" s="93" t="s">
        <v>83</v>
      </c>
      <c r="L27" s="486" t="s">
        <v>510</v>
      </c>
      <c r="M27" s="317" t="s">
        <v>186</v>
      </c>
      <c r="N27" s="71"/>
      <c r="O27" s="71"/>
      <c r="P27" s="64">
        <v>7</v>
      </c>
      <c r="Q27" s="71"/>
      <c r="R27" s="71"/>
      <c r="S27" s="71"/>
      <c r="T27" s="82">
        <v>7</v>
      </c>
    </row>
    <row r="28" spans="1:20" s="61" customFormat="1" ht="12.75" customHeight="1" thickBot="1" x14ac:dyDescent="0.25">
      <c r="A28" s="103"/>
      <c r="B28" s="100" t="s">
        <v>83</v>
      </c>
      <c r="C28" s="480" t="s">
        <v>170</v>
      </c>
      <c r="D28" s="513" t="s">
        <v>83</v>
      </c>
      <c r="E28" s="66">
        <v>18</v>
      </c>
      <c r="F28" s="66">
        <v>109</v>
      </c>
      <c r="G28" s="66">
        <v>6935</v>
      </c>
      <c r="H28" s="66">
        <v>21560</v>
      </c>
      <c r="I28" s="66">
        <v>55593</v>
      </c>
      <c r="J28" s="66">
        <v>70471</v>
      </c>
      <c r="K28" s="89" t="s">
        <v>83</v>
      </c>
      <c r="L28" s="480" t="s">
        <v>170</v>
      </c>
      <c r="M28" s="513" t="s">
        <v>83</v>
      </c>
      <c r="N28" s="66">
        <v>44471</v>
      </c>
      <c r="O28" s="66">
        <v>50541</v>
      </c>
      <c r="P28" s="66">
        <v>44600</v>
      </c>
      <c r="Q28" s="66">
        <v>44481</v>
      </c>
      <c r="R28" s="66">
        <v>9812</v>
      </c>
      <c r="S28" s="66">
        <v>125</v>
      </c>
      <c r="T28" s="83">
        <v>348716</v>
      </c>
    </row>
    <row r="29" spans="1:20" s="61" customFormat="1" ht="12.75" customHeight="1" x14ac:dyDescent="0.2">
      <c r="A29" s="103"/>
      <c r="B29" s="98" t="s">
        <v>100</v>
      </c>
      <c r="C29" s="485" t="s">
        <v>352</v>
      </c>
      <c r="D29" s="319" t="s">
        <v>186</v>
      </c>
      <c r="E29" s="70">
        <v>31</v>
      </c>
      <c r="F29" s="70">
        <v>7</v>
      </c>
      <c r="G29" s="70">
        <v>37</v>
      </c>
      <c r="H29" s="70">
        <v>23</v>
      </c>
      <c r="I29" s="70">
        <v>42</v>
      </c>
      <c r="J29" s="70">
        <v>48</v>
      </c>
      <c r="K29" s="91" t="s">
        <v>100</v>
      </c>
      <c r="L29" s="485" t="s">
        <v>352</v>
      </c>
      <c r="M29" s="319" t="s">
        <v>186</v>
      </c>
      <c r="N29" s="70">
        <v>18</v>
      </c>
      <c r="O29" s="70">
        <v>44</v>
      </c>
      <c r="P29" s="70">
        <v>12</v>
      </c>
      <c r="Q29" s="70">
        <v>32</v>
      </c>
      <c r="R29" s="70">
        <v>22</v>
      </c>
      <c r="S29" s="70">
        <v>72</v>
      </c>
      <c r="T29" s="85">
        <v>388</v>
      </c>
    </row>
    <row r="30" spans="1:20" s="61" customFormat="1" ht="12.75" customHeight="1" x14ac:dyDescent="0.2">
      <c r="A30" s="103"/>
      <c r="B30" s="99" t="s">
        <v>83</v>
      </c>
      <c r="C30" s="486" t="s">
        <v>353</v>
      </c>
      <c r="D30" s="317" t="s">
        <v>186</v>
      </c>
      <c r="E30" s="64">
        <v>474</v>
      </c>
      <c r="F30" s="64">
        <v>306</v>
      </c>
      <c r="G30" s="64">
        <v>308</v>
      </c>
      <c r="H30" s="64">
        <v>509</v>
      </c>
      <c r="I30" s="64">
        <v>645</v>
      </c>
      <c r="J30" s="64">
        <v>1142</v>
      </c>
      <c r="K30" s="88" t="s">
        <v>83</v>
      </c>
      <c r="L30" s="486" t="s">
        <v>353</v>
      </c>
      <c r="M30" s="317" t="s">
        <v>186</v>
      </c>
      <c r="N30" s="64">
        <v>1787</v>
      </c>
      <c r="O30" s="64">
        <v>1991</v>
      </c>
      <c r="P30" s="64">
        <v>1922</v>
      </c>
      <c r="Q30" s="64">
        <v>650</v>
      </c>
      <c r="R30" s="64">
        <v>275</v>
      </c>
      <c r="S30" s="64">
        <v>291</v>
      </c>
      <c r="T30" s="82">
        <v>10300</v>
      </c>
    </row>
    <row r="31" spans="1:20" s="61" customFormat="1" ht="12.75" customHeight="1" x14ac:dyDescent="0.2">
      <c r="A31" s="103"/>
      <c r="B31" s="99" t="s">
        <v>83</v>
      </c>
      <c r="C31" s="486" t="s">
        <v>319</v>
      </c>
      <c r="D31" s="317" t="s">
        <v>185</v>
      </c>
      <c r="E31" s="71"/>
      <c r="F31" s="64">
        <v>4</v>
      </c>
      <c r="G31" s="64">
        <v>2</v>
      </c>
      <c r="H31" s="64">
        <v>2</v>
      </c>
      <c r="I31" s="64">
        <v>6</v>
      </c>
      <c r="J31" s="64">
        <v>277</v>
      </c>
      <c r="K31" s="88" t="s">
        <v>83</v>
      </c>
      <c r="L31" s="486" t="s">
        <v>319</v>
      </c>
      <c r="M31" s="317" t="s">
        <v>185</v>
      </c>
      <c r="N31" s="64">
        <v>928</v>
      </c>
      <c r="O31" s="64">
        <v>564</v>
      </c>
      <c r="P31" s="64">
        <v>321</v>
      </c>
      <c r="Q31" s="64">
        <v>4</v>
      </c>
      <c r="R31" s="71"/>
      <c r="S31" s="64">
        <v>2</v>
      </c>
      <c r="T31" s="82">
        <v>2110</v>
      </c>
    </row>
    <row r="32" spans="1:20" s="61" customFormat="1" ht="12.75" customHeight="1" thickBot="1" x14ac:dyDescent="0.25">
      <c r="A32" s="103"/>
      <c r="B32" s="100" t="s">
        <v>83</v>
      </c>
      <c r="C32" s="480" t="s">
        <v>170</v>
      </c>
      <c r="D32" s="513" t="s">
        <v>83</v>
      </c>
      <c r="E32" s="66">
        <v>505</v>
      </c>
      <c r="F32" s="66">
        <v>317</v>
      </c>
      <c r="G32" s="66">
        <v>347</v>
      </c>
      <c r="H32" s="66">
        <v>534</v>
      </c>
      <c r="I32" s="66">
        <v>693</v>
      </c>
      <c r="J32" s="66">
        <v>1467</v>
      </c>
      <c r="K32" s="89" t="s">
        <v>83</v>
      </c>
      <c r="L32" s="480" t="s">
        <v>170</v>
      </c>
      <c r="M32" s="513" t="s">
        <v>83</v>
      </c>
      <c r="N32" s="66">
        <v>2733</v>
      </c>
      <c r="O32" s="66">
        <v>2599</v>
      </c>
      <c r="P32" s="66">
        <v>2255</v>
      </c>
      <c r="Q32" s="66">
        <v>686</v>
      </c>
      <c r="R32" s="66">
        <v>297</v>
      </c>
      <c r="S32" s="66">
        <v>365</v>
      </c>
      <c r="T32" s="417">
        <v>12798</v>
      </c>
    </row>
    <row r="33" spans="1:20" s="61" customFormat="1" ht="12.75" customHeight="1" thickBot="1" x14ac:dyDescent="0.25">
      <c r="A33" s="103"/>
      <c r="B33" s="97" t="s">
        <v>103</v>
      </c>
      <c r="C33" s="67" t="s">
        <v>320</v>
      </c>
      <c r="D33" s="476" t="s">
        <v>185</v>
      </c>
      <c r="E33" s="68">
        <v>3</v>
      </c>
      <c r="F33" s="57"/>
      <c r="G33" s="57"/>
      <c r="H33" s="57"/>
      <c r="I33" s="57"/>
      <c r="J33" s="57"/>
      <c r="K33" s="90" t="s">
        <v>103</v>
      </c>
      <c r="L33" s="67" t="s">
        <v>320</v>
      </c>
      <c r="M33" s="476" t="s">
        <v>185</v>
      </c>
      <c r="N33" s="57"/>
      <c r="O33" s="57"/>
      <c r="P33" s="57"/>
      <c r="Q33" s="57"/>
      <c r="R33" s="57"/>
      <c r="S33" s="57"/>
      <c r="T33" s="84">
        <v>3</v>
      </c>
    </row>
    <row r="34" spans="1:20" s="61" customFormat="1" ht="12.75" customHeight="1" x14ac:dyDescent="0.2">
      <c r="A34" s="103"/>
      <c r="B34" s="98" t="s">
        <v>104</v>
      </c>
      <c r="C34" s="485" t="s">
        <v>321</v>
      </c>
      <c r="D34" s="319" t="s">
        <v>185</v>
      </c>
      <c r="E34" s="70">
        <v>58</v>
      </c>
      <c r="F34" s="70">
        <v>39</v>
      </c>
      <c r="G34" s="70">
        <v>44</v>
      </c>
      <c r="H34" s="70">
        <v>16</v>
      </c>
      <c r="I34" s="70">
        <v>29</v>
      </c>
      <c r="J34" s="70">
        <v>36</v>
      </c>
      <c r="K34" s="91" t="s">
        <v>104</v>
      </c>
      <c r="L34" s="485" t="s">
        <v>321</v>
      </c>
      <c r="M34" s="319" t="s">
        <v>185</v>
      </c>
      <c r="N34" s="70">
        <v>640</v>
      </c>
      <c r="O34" s="70">
        <v>337</v>
      </c>
      <c r="P34" s="70">
        <v>118</v>
      </c>
      <c r="Q34" s="70">
        <v>64</v>
      </c>
      <c r="R34" s="70">
        <v>46</v>
      </c>
      <c r="S34" s="70">
        <v>28</v>
      </c>
      <c r="T34" s="85">
        <v>1455</v>
      </c>
    </row>
    <row r="35" spans="1:20" s="61" customFormat="1" ht="12.75" customHeight="1" x14ac:dyDescent="0.2">
      <c r="A35" s="103"/>
      <c r="B35" s="99" t="s">
        <v>83</v>
      </c>
      <c r="C35" s="486" t="s">
        <v>354</v>
      </c>
      <c r="D35" s="317" t="s">
        <v>186</v>
      </c>
      <c r="E35" s="64">
        <v>46</v>
      </c>
      <c r="F35" s="64">
        <v>58</v>
      </c>
      <c r="G35" s="64">
        <v>61</v>
      </c>
      <c r="H35" s="64">
        <v>123</v>
      </c>
      <c r="I35" s="64">
        <v>36</v>
      </c>
      <c r="J35" s="64">
        <v>59</v>
      </c>
      <c r="K35" s="88" t="s">
        <v>83</v>
      </c>
      <c r="L35" s="486" t="s">
        <v>354</v>
      </c>
      <c r="M35" s="317" t="s">
        <v>186</v>
      </c>
      <c r="N35" s="64">
        <v>95</v>
      </c>
      <c r="O35" s="64">
        <v>51</v>
      </c>
      <c r="P35" s="64">
        <v>30</v>
      </c>
      <c r="Q35" s="64">
        <v>49</v>
      </c>
      <c r="R35" s="64">
        <v>63</v>
      </c>
      <c r="S35" s="64">
        <v>66</v>
      </c>
      <c r="T35" s="82">
        <v>737</v>
      </c>
    </row>
    <row r="36" spans="1:20" s="61" customFormat="1" ht="12.75" customHeight="1" thickBot="1" x14ac:dyDescent="0.25">
      <c r="A36" s="103"/>
      <c r="B36" s="100" t="s">
        <v>83</v>
      </c>
      <c r="C36" s="480" t="s">
        <v>170</v>
      </c>
      <c r="D36" s="513" t="s">
        <v>83</v>
      </c>
      <c r="E36" s="66">
        <v>104</v>
      </c>
      <c r="F36" s="66">
        <v>97</v>
      </c>
      <c r="G36" s="66">
        <v>105</v>
      </c>
      <c r="H36" s="66">
        <v>139</v>
      </c>
      <c r="I36" s="66">
        <v>65</v>
      </c>
      <c r="J36" s="66">
        <v>95</v>
      </c>
      <c r="K36" s="89" t="s">
        <v>83</v>
      </c>
      <c r="L36" s="480" t="s">
        <v>170</v>
      </c>
      <c r="M36" s="513" t="s">
        <v>83</v>
      </c>
      <c r="N36" s="66">
        <v>735</v>
      </c>
      <c r="O36" s="66">
        <v>388</v>
      </c>
      <c r="P36" s="66">
        <v>148</v>
      </c>
      <c r="Q36" s="66">
        <v>113</v>
      </c>
      <c r="R36" s="66">
        <v>109</v>
      </c>
      <c r="S36" s="66">
        <v>94</v>
      </c>
      <c r="T36" s="83">
        <v>2192</v>
      </c>
    </row>
    <row r="37" spans="1:20" s="61" customFormat="1" ht="12.75" customHeight="1" x14ac:dyDescent="0.2">
      <c r="A37" s="103"/>
      <c r="B37" s="98" t="s">
        <v>105</v>
      </c>
      <c r="C37" s="485" t="s">
        <v>355</v>
      </c>
      <c r="D37" s="319" t="s">
        <v>186</v>
      </c>
      <c r="E37" s="70">
        <v>180</v>
      </c>
      <c r="F37" s="70">
        <v>76</v>
      </c>
      <c r="G37" s="70">
        <v>2251</v>
      </c>
      <c r="H37" s="70">
        <v>1622</v>
      </c>
      <c r="I37" s="70">
        <v>577</v>
      </c>
      <c r="J37" s="70">
        <v>571</v>
      </c>
      <c r="K37" s="91" t="s">
        <v>105</v>
      </c>
      <c r="L37" s="485" t="s">
        <v>355</v>
      </c>
      <c r="M37" s="319" t="s">
        <v>186</v>
      </c>
      <c r="N37" s="70">
        <v>112</v>
      </c>
      <c r="O37" s="70">
        <v>46</v>
      </c>
      <c r="P37" s="70">
        <v>923</v>
      </c>
      <c r="Q37" s="70">
        <v>507</v>
      </c>
      <c r="R37" s="70">
        <v>75</v>
      </c>
      <c r="S37" s="70">
        <v>19</v>
      </c>
      <c r="T37" s="85">
        <v>6959</v>
      </c>
    </row>
    <row r="38" spans="1:20" s="61" customFormat="1" ht="12.75" customHeight="1" x14ac:dyDescent="0.2">
      <c r="A38" s="103"/>
      <c r="B38" s="99" t="s">
        <v>83</v>
      </c>
      <c r="C38" s="486" t="s">
        <v>358</v>
      </c>
      <c r="D38" s="317" t="s">
        <v>186</v>
      </c>
      <c r="E38" s="64">
        <v>2</v>
      </c>
      <c r="F38" s="71"/>
      <c r="G38" s="64">
        <v>1</v>
      </c>
      <c r="H38" s="71"/>
      <c r="I38" s="64">
        <v>35</v>
      </c>
      <c r="J38" s="64">
        <v>31</v>
      </c>
      <c r="K38" s="88" t="s">
        <v>83</v>
      </c>
      <c r="L38" s="486" t="s">
        <v>358</v>
      </c>
      <c r="M38" s="317" t="s">
        <v>186</v>
      </c>
      <c r="N38" s="64">
        <v>38</v>
      </c>
      <c r="O38" s="64">
        <v>118</v>
      </c>
      <c r="P38" s="64">
        <v>23</v>
      </c>
      <c r="Q38" s="64">
        <v>23</v>
      </c>
      <c r="R38" s="64">
        <v>24</v>
      </c>
      <c r="S38" s="64">
        <v>1</v>
      </c>
      <c r="T38" s="82">
        <v>296</v>
      </c>
    </row>
    <row r="39" spans="1:20" s="61" customFormat="1" ht="12.75" customHeight="1" x14ac:dyDescent="0.2">
      <c r="A39" s="103"/>
      <c r="B39" s="99" t="s">
        <v>83</v>
      </c>
      <c r="C39" s="486" t="s">
        <v>356</v>
      </c>
      <c r="D39" s="317" t="s">
        <v>186</v>
      </c>
      <c r="E39" s="64">
        <v>29</v>
      </c>
      <c r="F39" s="71"/>
      <c r="G39" s="71"/>
      <c r="H39" s="71"/>
      <c r="I39" s="64">
        <v>1</v>
      </c>
      <c r="J39" s="71"/>
      <c r="K39" s="93" t="s">
        <v>83</v>
      </c>
      <c r="L39" s="486" t="s">
        <v>356</v>
      </c>
      <c r="M39" s="317" t="s">
        <v>186</v>
      </c>
      <c r="N39" s="71"/>
      <c r="O39" s="71"/>
      <c r="P39" s="71"/>
      <c r="Q39" s="71"/>
      <c r="R39" s="71"/>
      <c r="S39" s="71"/>
      <c r="T39" s="82">
        <v>30</v>
      </c>
    </row>
    <row r="40" spans="1:20" s="61" customFormat="1" ht="12.75" customHeight="1" x14ac:dyDescent="0.2">
      <c r="A40" s="103"/>
      <c r="B40" s="99" t="s">
        <v>83</v>
      </c>
      <c r="C40" s="486" t="s">
        <v>357</v>
      </c>
      <c r="D40" s="317" t="s">
        <v>186</v>
      </c>
      <c r="E40" s="64">
        <v>34</v>
      </c>
      <c r="F40" s="64">
        <v>44</v>
      </c>
      <c r="G40" s="64">
        <v>75</v>
      </c>
      <c r="H40" s="64">
        <v>39</v>
      </c>
      <c r="I40" s="64">
        <v>55</v>
      </c>
      <c r="J40" s="64">
        <v>48</v>
      </c>
      <c r="K40" s="88" t="s">
        <v>83</v>
      </c>
      <c r="L40" s="486" t="s">
        <v>357</v>
      </c>
      <c r="M40" s="317" t="s">
        <v>186</v>
      </c>
      <c r="N40" s="64">
        <v>33</v>
      </c>
      <c r="O40" s="64">
        <v>18</v>
      </c>
      <c r="P40" s="64">
        <v>34</v>
      </c>
      <c r="Q40" s="64">
        <v>53</v>
      </c>
      <c r="R40" s="64">
        <v>42</v>
      </c>
      <c r="S40" s="64">
        <v>21</v>
      </c>
      <c r="T40" s="82">
        <v>496</v>
      </c>
    </row>
    <row r="41" spans="1:20" s="61" customFormat="1" ht="12.75" customHeight="1" x14ac:dyDescent="0.2">
      <c r="A41" s="103"/>
      <c r="B41" s="99" t="s">
        <v>83</v>
      </c>
      <c r="C41" s="486" t="s">
        <v>317</v>
      </c>
      <c r="D41" s="317" t="s">
        <v>185</v>
      </c>
      <c r="E41" s="64">
        <v>1</v>
      </c>
      <c r="F41" s="71"/>
      <c r="G41" s="64">
        <v>3</v>
      </c>
      <c r="H41" s="64">
        <v>3</v>
      </c>
      <c r="I41" s="71"/>
      <c r="J41" s="64">
        <v>1</v>
      </c>
      <c r="K41" s="88" t="s">
        <v>83</v>
      </c>
      <c r="L41" s="486" t="s">
        <v>317</v>
      </c>
      <c r="M41" s="317" t="s">
        <v>185</v>
      </c>
      <c r="N41" s="64">
        <v>4</v>
      </c>
      <c r="O41" s="71"/>
      <c r="P41" s="71"/>
      <c r="Q41" s="71"/>
      <c r="R41" s="71"/>
      <c r="S41" s="64">
        <v>1</v>
      </c>
      <c r="T41" s="82">
        <v>13</v>
      </c>
    </row>
    <row r="42" spans="1:20" s="61" customFormat="1" ht="12.75" customHeight="1" x14ac:dyDescent="0.2">
      <c r="A42" s="103"/>
      <c r="B42" s="99" t="s">
        <v>83</v>
      </c>
      <c r="C42" s="486" t="s">
        <v>359</v>
      </c>
      <c r="D42" s="317" t="s">
        <v>186</v>
      </c>
      <c r="E42" s="71"/>
      <c r="F42" s="71"/>
      <c r="G42" s="71"/>
      <c r="H42" s="71"/>
      <c r="I42" s="64">
        <v>458</v>
      </c>
      <c r="J42" s="64">
        <v>460</v>
      </c>
      <c r="K42" s="88" t="s">
        <v>83</v>
      </c>
      <c r="L42" s="486" t="s">
        <v>359</v>
      </c>
      <c r="M42" s="317" t="s">
        <v>186</v>
      </c>
      <c r="N42" s="64">
        <v>431</v>
      </c>
      <c r="O42" s="64">
        <v>6</v>
      </c>
      <c r="P42" s="71"/>
      <c r="Q42" s="71"/>
      <c r="R42" s="71"/>
      <c r="S42" s="71"/>
      <c r="T42" s="82">
        <v>1355</v>
      </c>
    </row>
    <row r="43" spans="1:20" s="61" customFormat="1" ht="12.75" customHeight="1" thickBot="1" x14ac:dyDescent="0.25">
      <c r="A43" s="103"/>
      <c r="B43" s="100" t="s">
        <v>83</v>
      </c>
      <c r="C43" s="35" t="s">
        <v>11</v>
      </c>
      <c r="D43" s="513" t="s">
        <v>83</v>
      </c>
      <c r="E43" s="66">
        <v>246</v>
      </c>
      <c r="F43" s="66">
        <v>120</v>
      </c>
      <c r="G43" s="66">
        <v>2330</v>
      </c>
      <c r="H43" s="66">
        <v>1664</v>
      </c>
      <c r="I43" s="66">
        <v>1126</v>
      </c>
      <c r="J43" s="66">
        <v>1111</v>
      </c>
      <c r="K43" s="89" t="s">
        <v>83</v>
      </c>
      <c r="L43" s="480" t="s">
        <v>11</v>
      </c>
      <c r="M43" s="513" t="s">
        <v>83</v>
      </c>
      <c r="N43" s="66">
        <v>618</v>
      </c>
      <c r="O43" s="66">
        <v>188</v>
      </c>
      <c r="P43" s="66">
        <v>980</v>
      </c>
      <c r="Q43" s="66">
        <v>583</v>
      </c>
      <c r="R43" s="66">
        <v>141</v>
      </c>
      <c r="S43" s="66">
        <v>42</v>
      </c>
      <c r="T43" s="83">
        <v>9149</v>
      </c>
    </row>
    <row r="44" spans="1:20" s="61" customFormat="1" ht="12.75" customHeight="1" thickBot="1" x14ac:dyDescent="0.25">
      <c r="A44" s="103"/>
      <c r="B44" s="97" t="s">
        <v>106</v>
      </c>
      <c r="C44" s="67" t="s">
        <v>322</v>
      </c>
      <c r="D44" s="476" t="s">
        <v>185</v>
      </c>
      <c r="E44" s="57"/>
      <c r="F44" s="68">
        <v>1</v>
      </c>
      <c r="G44" s="57"/>
      <c r="H44" s="57"/>
      <c r="I44" s="68">
        <v>2</v>
      </c>
      <c r="J44" s="57"/>
      <c r="K44" s="97" t="s">
        <v>106</v>
      </c>
      <c r="L44" s="67" t="s">
        <v>322</v>
      </c>
      <c r="M44" s="476" t="s">
        <v>185</v>
      </c>
      <c r="N44" s="68">
        <v>4</v>
      </c>
      <c r="O44" s="68">
        <v>30</v>
      </c>
      <c r="P44" s="68">
        <v>9</v>
      </c>
      <c r="Q44" s="68">
        <v>709</v>
      </c>
      <c r="R44" s="68">
        <v>2105</v>
      </c>
      <c r="S44" s="68">
        <v>1983</v>
      </c>
      <c r="T44" s="84">
        <v>4843</v>
      </c>
    </row>
    <row r="45" spans="1:20" s="61" customFormat="1" ht="12.75" customHeight="1" thickBot="1" x14ac:dyDescent="0.25">
      <c r="A45" s="103"/>
      <c r="B45" s="97" t="s">
        <v>107</v>
      </c>
      <c r="C45" s="67" t="s">
        <v>317</v>
      </c>
      <c r="D45" s="476" t="s">
        <v>185</v>
      </c>
      <c r="E45" s="68">
        <v>165</v>
      </c>
      <c r="F45" s="68">
        <v>95</v>
      </c>
      <c r="G45" s="68">
        <v>236</v>
      </c>
      <c r="H45" s="68">
        <v>389</v>
      </c>
      <c r="I45" s="68">
        <v>661</v>
      </c>
      <c r="J45" s="68">
        <v>668</v>
      </c>
      <c r="K45" s="92" t="s">
        <v>107</v>
      </c>
      <c r="L45" s="67" t="s">
        <v>317</v>
      </c>
      <c r="M45" s="476" t="s">
        <v>185</v>
      </c>
      <c r="N45" s="68">
        <v>506</v>
      </c>
      <c r="O45" s="68">
        <v>631</v>
      </c>
      <c r="P45" s="68">
        <v>645</v>
      </c>
      <c r="Q45" s="68">
        <v>686</v>
      </c>
      <c r="R45" s="68">
        <v>396</v>
      </c>
      <c r="S45" s="68">
        <v>582</v>
      </c>
      <c r="T45" s="84">
        <v>5660</v>
      </c>
    </row>
    <row r="46" spans="1:20" s="61" customFormat="1" ht="12.75" customHeight="1" x14ac:dyDescent="0.2">
      <c r="A46" s="103"/>
      <c r="B46" s="98" t="s">
        <v>108</v>
      </c>
      <c r="C46" s="485" t="s">
        <v>392</v>
      </c>
      <c r="D46" s="319" t="s">
        <v>187</v>
      </c>
      <c r="E46" s="70">
        <v>20676</v>
      </c>
      <c r="F46" s="70">
        <v>24740</v>
      </c>
      <c r="G46" s="70">
        <v>29314</v>
      </c>
      <c r="H46" s="70">
        <v>34000</v>
      </c>
      <c r="I46" s="70">
        <v>39128</v>
      </c>
      <c r="J46" s="70">
        <v>40044</v>
      </c>
      <c r="K46" s="91" t="s">
        <v>108</v>
      </c>
      <c r="L46" s="485" t="s">
        <v>392</v>
      </c>
      <c r="M46" s="319" t="s">
        <v>187</v>
      </c>
      <c r="N46" s="70">
        <v>51219</v>
      </c>
      <c r="O46" s="70">
        <v>44560</v>
      </c>
      <c r="P46" s="70">
        <v>50197</v>
      </c>
      <c r="Q46" s="70">
        <v>38112</v>
      </c>
      <c r="R46" s="70">
        <v>29949</v>
      </c>
      <c r="S46" s="70">
        <v>30736</v>
      </c>
      <c r="T46" s="85">
        <v>432675</v>
      </c>
    </row>
    <row r="47" spans="1:20" s="61" customFormat="1" ht="12.75" customHeight="1" x14ac:dyDescent="0.2">
      <c r="A47" s="103"/>
      <c r="B47" s="99" t="s">
        <v>83</v>
      </c>
      <c r="C47" s="486" t="s">
        <v>393</v>
      </c>
      <c r="D47" s="317" t="s">
        <v>187</v>
      </c>
      <c r="E47" s="64">
        <v>30572</v>
      </c>
      <c r="F47" s="64">
        <v>26074</v>
      </c>
      <c r="G47" s="64">
        <v>36745</v>
      </c>
      <c r="H47" s="64">
        <v>44434</v>
      </c>
      <c r="I47" s="64">
        <v>46553</v>
      </c>
      <c r="J47" s="64">
        <v>41731</v>
      </c>
      <c r="K47" s="88" t="s">
        <v>83</v>
      </c>
      <c r="L47" s="486" t="s">
        <v>393</v>
      </c>
      <c r="M47" s="317" t="s">
        <v>187</v>
      </c>
      <c r="N47" s="64">
        <v>92754</v>
      </c>
      <c r="O47" s="64">
        <v>63171</v>
      </c>
      <c r="P47" s="64">
        <v>53952</v>
      </c>
      <c r="Q47" s="64">
        <v>46526</v>
      </c>
      <c r="R47" s="64">
        <v>38729</v>
      </c>
      <c r="S47" s="64">
        <v>37955</v>
      </c>
      <c r="T47" s="82">
        <v>559196</v>
      </c>
    </row>
    <row r="48" spans="1:20" s="61" customFormat="1" ht="12.75" customHeight="1" x14ac:dyDescent="0.2">
      <c r="A48" s="103"/>
      <c r="B48" s="99" t="s">
        <v>83</v>
      </c>
      <c r="C48" s="486" t="s">
        <v>394</v>
      </c>
      <c r="D48" s="317" t="s">
        <v>187</v>
      </c>
      <c r="E48" s="64">
        <v>77127</v>
      </c>
      <c r="F48" s="64">
        <v>93479</v>
      </c>
      <c r="G48" s="64">
        <v>101206</v>
      </c>
      <c r="H48" s="64">
        <v>116381</v>
      </c>
      <c r="I48" s="64">
        <v>128368</v>
      </c>
      <c r="J48" s="64">
        <v>129521</v>
      </c>
      <c r="K48" s="88" t="s">
        <v>83</v>
      </c>
      <c r="L48" s="486" t="s">
        <v>394</v>
      </c>
      <c r="M48" s="317" t="s">
        <v>187</v>
      </c>
      <c r="N48" s="64">
        <v>373864</v>
      </c>
      <c r="O48" s="64">
        <v>165409</v>
      </c>
      <c r="P48" s="64">
        <v>129915</v>
      </c>
      <c r="Q48" s="64">
        <v>109132</v>
      </c>
      <c r="R48" s="64">
        <v>95727</v>
      </c>
      <c r="S48" s="64">
        <v>102307</v>
      </c>
      <c r="T48" s="82">
        <v>1622436</v>
      </c>
    </row>
    <row r="49" spans="1:20" s="61" customFormat="1" ht="12.75" customHeight="1" x14ac:dyDescent="0.2">
      <c r="A49" s="103"/>
      <c r="B49" s="99" t="s">
        <v>83</v>
      </c>
      <c r="C49" s="486" t="s">
        <v>395</v>
      </c>
      <c r="D49" s="317" t="s">
        <v>187</v>
      </c>
      <c r="E49" s="64">
        <v>14881</v>
      </c>
      <c r="F49" s="64">
        <v>10995</v>
      </c>
      <c r="G49" s="64">
        <v>19037</v>
      </c>
      <c r="H49" s="64">
        <v>20833</v>
      </c>
      <c r="I49" s="64">
        <v>20682</v>
      </c>
      <c r="J49" s="64">
        <v>18872</v>
      </c>
      <c r="K49" s="88" t="s">
        <v>83</v>
      </c>
      <c r="L49" s="486" t="s">
        <v>395</v>
      </c>
      <c r="M49" s="317" t="s">
        <v>187</v>
      </c>
      <c r="N49" s="64">
        <v>19818</v>
      </c>
      <c r="O49" s="64">
        <v>16427</v>
      </c>
      <c r="P49" s="64">
        <v>19323</v>
      </c>
      <c r="Q49" s="64">
        <v>23214</v>
      </c>
      <c r="R49" s="64">
        <v>20635</v>
      </c>
      <c r="S49" s="64">
        <v>20263</v>
      </c>
      <c r="T49" s="82">
        <v>224980</v>
      </c>
    </row>
    <row r="50" spans="1:20" s="61" customFormat="1" ht="12.75" customHeight="1" x14ac:dyDescent="0.2">
      <c r="A50" s="103"/>
      <c r="B50" s="99" t="s">
        <v>83</v>
      </c>
      <c r="C50" s="63" t="s">
        <v>86</v>
      </c>
      <c r="D50" s="317" t="s">
        <v>188</v>
      </c>
      <c r="E50" s="64">
        <v>370</v>
      </c>
      <c r="F50" s="64">
        <v>156</v>
      </c>
      <c r="G50" s="64">
        <v>281</v>
      </c>
      <c r="H50" s="64">
        <v>529</v>
      </c>
      <c r="I50" s="64">
        <v>599</v>
      </c>
      <c r="J50" s="64">
        <v>508</v>
      </c>
      <c r="K50" s="88" t="s">
        <v>83</v>
      </c>
      <c r="L50" s="486" t="s">
        <v>86</v>
      </c>
      <c r="M50" s="317" t="s">
        <v>188</v>
      </c>
      <c r="N50" s="64">
        <v>962</v>
      </c>
      <c r="O50" s="64">
        <v>999</v>
      </c>
      <c r="P50" s="64">
        <v>550</v>
      </c>
      <c r="Q50" s="64">
        <v>361</v>
      </c>
      <c r="R50" s="64">
        <v>358</v>
      </c>
      <c r="S50" s="64">
        <v>368</v>
      </c>
      <c r="T50" s="82">
        <v>6041</v>
      </c>
    </row>
    <row r="51" spans="1:20" s="61" customFormat="1" ht="12.75" customHeight="1" x14ac:dyDescent="0.2">
      <c r="A51" s="103"/>
      <c r="B51" s="99" t="s">
        <v>83</v>
      </c>
      <c r="C51" s="63" t="s">
        <v>87</v>
      </c>
      <c r="D51" s="317" t="s">
        <v>188</v>
      </c>
      <c r="E51" s="71"/>
      <c r="F51" s="71"/>
      <c r="G51" s="71"/>
      <c r="H51" s="71"/>
      <c r="I51" s="71"/>
      <c r="J51" s="71"/>
      <c r="K51" s="93" t="s">
        <v>83</v>
      </c>
      <c r="L51" s="486" t="s">
        <v>87</v>
      </c>
      <c r="M51" s="317" t="s">
        <v>188</v>
      </c>
      <c r="N51" s="71"/>
      <c r="O51" s="64">
        <v>24</v>
      </c>
      <c r="P51" s="71"/>
      <c r="Q51" s="71"/>
      <c r="R51" s="71"/>
      <c r="S51" s="71"/>
      <c r="T51" s="82">
        <v>24</v>
      </c>
    </row>
    <row r="52" spans="1:20" s="61" customFormat="1" ht="12.75" customHeight="1" thickBot="1" x14ac:dyDescent="0.25">
      <c r="A52" s="103"/>
      <c r="B52" s="100" t="s">
        <v>83</v>
      </c>
      <c r="C52" s="480" t="s">
        <v>170</v>
      </c>
      <c r="D52" s="513" t="s">
        <v>83</v>
      </c>
      <c r="E52" s="66">
        <v>143626</v>
      </c>
      <c r="F52" s="66">
        <v>155444</v>
      </c>
      <c r="G52" s="66">
        <v>186583</v>
      </c>
      <c r="H52" s="66">
        <v>216177</v>
      </c>
      <c r="I52" s="66">
        <v>235330</v>
      </c>
      <c r="J52" s="66">
        <v>230676</v>
      </c>
      <c r="K52" s="89" t="s">
        <v>83</v>
      </c>
      <c r="L52" s="480" t="s">
        <v>170</v>
      </c>
      <c r="M52" s="513" t="s">
        <v>83</v>
      </c>
      <c r="N52" s="66">
        <v>538617</v>
      </c>
      <c r="O52" s="66">
        <v>290590</v>
      </c>
      <c r="P52" s="66">
        <v>253937</v>
      </c>
      <c r="Q52" s="66">
        <v>217345</v>
      </c>
      <c r="R52" s="66">
        <v>185398</v>
      </c>
      <c r="S52" s="66">
        <v>191629</v>
      </c>
      <c r="T52" s="83">
        <v>2845352</v>
      </c>
    </row>
    <row r="53" spans="1:20" s="61" customFormat="1" ht="12.75" customHeight="1" thickBot="1" x14ac:dyDescent="0.25">
      <c r="A53" s="103"/>
      <c r="B53" s="98" t="s">
        <v>109</v>
      </c>
      <c r="C53" s="484" t="s">
        <v>317</v>
      </c>
      <c r="D53" s="514" t="s">
        <v>185</v>
      </c>
      <c r="E53" s="73">
        <v>1</v>
      </c>
      <c r="F53" s="73">
        <v>6</v>
      </c>
      <c r="G53" s="50"/>
      <c r="H53" s="73">
        <v>8</v>
      </c>
      <c r="I53" s="73">
        <v>124</v>
      </c>
      <c r="J53" s="73">
        <v>489</v>
      </c>
      <c r="K53" s="94" t="s">
        <v>109</v>
      </c>
      <c r="L53" s="484" t="s">
        <v>317</v>
      </c>
      <c r="M53" s="514" t="s">
        <v>185</v>
      </c>
      <c r="N53" s="73">
        <v>2589</v>
      </c>
      <c r="O53" s="73">
        <v>1513</v>
      </c>
      <c r="P53" s="73">
        <v>762</v>
      </c>
      <c r="Q53" s="73">
        <v>627</v>
      </c>
      <c r="R53" s="50"/>
      <c r="S53" s="73">
        <v>3</v>
      </c>
      <c r="T53" s="86">
        <v>6122</v>
      </c>
    </row>
    <row r="54" spans="1:20" s="61" customFormat="1" ht="12.75" customHeight="1" thickBot="1" x14ac:dyDescent="0.25">
      <c r="A54" s="103"/>
      <c r="B54" s="97" t="s">
        <v>110</v>
      </c>
      <c r="C54" s="67" t="s">
        <v>323</v>
      </c>
      <c r="D54" s="476" t="s">
        <v>185</v>
      </c>
      <c r="E54" s="57"/>
      <c r="F54" s="57"/>
      <c r="G54" s="68">
        <v>183</v>
      </c>
      <c r="H54" s="68">
        <v>509</v>
      </c>
      <c r="I54" s="57"/>
      <c r="J54" s="68">
        <v>2</v>
      </c>
      <c r="K54" s="92" t="s">
        <v>110</v>
      </c>
      <c r="L54" s="67" t="s">
        <v>323</v>
      </c>
      <c r="M54" s="476" t="s">
        <v>185</v>
      </c>
      <c r="N54" s="68">
        <v>4</v>
      </c>
      <c r="O54" s="57"/>
      <c r="P54" s="57"/>
      <c r="Q54" s="57"/>
      <c r="R54" s="68">
        <v>552</v>
      </c>
      <c r="S54" s="57"/>
      <c r="T54" s="84">
        <v>1250</v>
      </c>
    </row>
    <row r="55" spans="1:20" s="61" customFormat="1" ht="12.75" customHeight="1" thickBot="1" x14ac:dyDescent="0.25">
      <c r="A55" s="103"/>
      <c r="B55" s="97" t="s">
        <v>111</v>
      </c>
      <c r="C55" s="67" t="s">
        <v>317</v>
      </c>
      <c r="D55" s="476" t="s">
        <v>185</v>
      </c>
      <c r="E55" s="68">
        <v>2</v>
      </c>
      <c r="F55" s="57"/>
      <c r="G55" s="68">
        <v>6</v>
      </c>
      <c r="H55" s="68">
        <v>5</v>
      </c>
      <c r="I55" s="68">
        <v>5</v>
      </c>
      <c r="J55" s="68">
        <v>16</v>
      </c>
      <c r="K55" s="92" t="s">
        <v>111</v>
      </c>
      <c r="L55" s="67" t="s">
        <v>317</v>
      </c>
      <c r="M55" s="476" t="s">
        <v>185</v>
      </c>
      <c r="N55" s="68">
        <v>2</v>
      </c>
      <c r="O55" s="68">
        <v>13</v>
      </c>
      <c r="P55" s="68">
        <v>8</v>
      </c>
      <c r="Q55" s="68">
        <v>2</v>
      </c>
      <c r="R55" s="68">
        <v>2</v>
      </c>
      <c r="S55" s="68">
        <v>80</v>
      </c>
      <c r="T55" s="84">
        <v>141</v>
      </c>
    </row>
    <row r="56" spans="1:20" s="61" customFormat="1" ht="12.75" customHeight="1" thickBot="1" x14ac:dyDescent="0.25">
      <c r="A56" s="103"/>
      <c r="B56" s="97" t="s">
        <v>112</v>
      </c>
      <c r="C56" s="67" t="s">
        <v>317</v>
      </c>
      <c r="D56" s="476" t="s">
        <v>185</v>
      </c>
      <c r="E56" s="68">
        <v>433</v>
      </c>
      <c r="F56" s="68">
        <v>337</v>
      </c>
      <c r="G56" s="68">
        <v>631</v>
      </c>
      <c r="H56" s="68">
        <v>688</v>
      </c>
      <c r="I56" s="68">
        <v>748</v>
      </c>
      <c r="J56" s="68">
        <v>1867</v>
      </c>
      <c r="K56" s="92" t="s">
        <v>112</v>
      </c>
      <c r="L56" s="67" t="s">
        <v>317</v>
      </c>
      <c r="M56" s="476" t="s">
        <v>185</v>
      </c>
      <c r="N56" s="68">
        <v>6116</v>
      </c>
      <c r="O56" s="68">
        <v>2446</v>
      </c>
      <c r="P56" s="68">
        <v>774</v>
      </c>
      <c r="Q56" s="68">
        <v>874</v>
      </c>
      <c r="R56" s="68">
        <v>444</v>
      </c>
      <c r="S56" s="68">
        <v>711</v>
      </c>
      <c r="T56" s="84">
        <v>16069</v>
      </c>
    </row>
    <row r="57" spans="1:20" s="61" customFormat="1" ht="12.75" customHeight="1" x14ac:dyDescent="0.2">
      <c r="A57" s="103"/>
      <c r="B57" s="99" t="s">
        <v>113</v>
      </c>
      <c r="C57" s="486" t="s">
        <v>317</v>
      </c>
      <c r="D57" s="317" t="s">
        <v>185</v>
      </c>
      <c r="E57" s="64">
        <v>729</v>
      </c>
      <c r="F57" s="64">
        <v>622</v>
      </c>
      <c r="G57" s="64">
        <v>762</v>
      </c>
      <c r="H57" s="64">
        <v>1185</v>
      </c>
      <c r="I57" s="64">
        <v>1815</v>
      </c>
      <c r="J57" s="64">
        <v>654</v>
      </c>
      <c r="K57" s="88" t="s">
        <v>113</v>
      </c>
      <c r="L57" s="486" t="s">
        <v>317</v>
      </c>
      <c r="M57" s="317" t="s">
        <v>185</v>
      </c>
      <c r="N57" s="64">
        <v>6472</v>
      </c>
      <c r="O57" s="64">
        <v>4802</v>
      </c>
      <c r="P57" s="64">
        <v>4366</v>
      </c>
      <c r="Q57" s="64">
        <v>3048</v>
      </c>
      <c r="R57" s="64">
        <v>1101</v>
      </c>
      <c r="S57" s="64">
        <v>1225</v>
      </c>
      <c r="T57" s="82">
        <v>26781</v>
      </c>
    </row>
    <row r="58" spans="1:20" s="61" customFormat="1" ht="12.75" customHeight="1" x14ac:dyDescent="0.2">
      <c r="A58" s="103"/>
      <c r="B58" s="99" t="s">
        <v>83</v>
      </c>
      <c r="C58" s="486" t="s">
        <v>396</v>
      </c>
      <c r="D58" s="317" t="s">
        <v>187</v>
      </c>
      <c r="E58" s="71"/>
      <c r="F58" s="71"/>
      <c r="G58" s="71"/>
      <c r="H58" s="71"/>
      <c r="I58" s="71"/>
      <c r="J58" s="71"/>
      <c r="K58" s="93" t="s">
        <v>83</v>
      </c>
      <c r="L58" s="486" t="s">
        <v>396</v>
      </c>
      <c r="M58" s="317" t="s">
        <v>187</v>
      </c>
      <c r="N58" s="71"/>
      <c r="O58" s="71"/>
      <c r="P58" s="71"/>
      <c r="Q58" s="71"/>
      <c r="R58" s="71"/>
      <c r="S58" s="64">
        <v>89</v>
      </c>
      <c r="T58" s="82">
        <v>89</v>
      </c>
    </row>
    <row r="59" spans="1:20" s="61" customFormat="1" ht="12.75" customHeight="1" thickBot="1" x14ac:dyDescent="0.25">
      <c r="A59" s="103"/>
      <c r="B59" s="100" t="s">
        <v>83</v>
      </c>
      <c r="C59" s="480" t="s">
        <v>170</v>
      </c>
      <c r="D59" s="513" t="s">
        <v>83</v>
      </c>
      <c r="E59" s="66">
        <v>729</v>
      </c>
      <c r="F59" s="66">
        <v>622</v>
      </c>
      <c r="G59" s="66">
        <v>762</v>
      </c>
      <c r="H59" s="66">
        <v>1185</v>
      </c>
      <c r="I59" s="66">
        <v>1815</v>
      </c>
      <c r="J59" s="66">
        <v>654</v>
      </c>
      <c r="K59" s="89" t="s">
        <v>83</v>
      </c>
      <c r="L59" s="480" t="s">
        <v>170</v>
      </c>
      <c r="M59" s="513" t="s">
        <v>83</v>
      </c>
      <c r="N59" s="66">
        <v>6472</v>
      </c>
      <c r="O59" s="66">
        <v>4802</v>
      </c>
      <c r="P59" s="66">
        <v>4366</v>
      </c>
      <c r="Q59" s="66">
        <v>3048</v>
      </c>
      <c r="R59" s="66">
        <v>1101</v>
      </c>
      <c r="S59" s="66">
        <v>1314</v>
      </c>
      <c r="T59" s="83">
        <v>26870</v>
      </c>
    </row>
    <row r="60" spans="1:20" s="61" customFormat="1" ht="12.75" customHeight="1" thickBot="1" x14ac:dyDescent="0.25">
      <c r="A60" s="103"/>
      <c r="B60" s="97" t="s">
        <v>114</v>
      </c>
      <c r="C60" s="67" t="s">
        <v>346</v>
      </c>
      <c r="D60" s="476" t="s">
        <v>186</v>
      </c>
      <c r="E60" s="57"/>
      <c r="F60" s="68">
        <v>18</v>
      </c>
      <c r="G60" s="68">
        <v>13</v>
      </c>
      <c r="H60" s="57"/>
      <c r="I60" s="68">
        <v>68</v>
      </c>
      <c r="J60" s="68">
        <v>59</v>
      </c>
      <c r="K60" s="92" t="s">
        <v>114</v>
      </c>
      <c r="L60" s="67" t="s">
        <v>346</v>
      </c>
      <c r="M60" s="476" t="s">
        <v>186</v>
      </c>
      <c r="N60" s="68">
        <v>44</v>
      </c>
      <c r="O60" s="68">
        <v>50</v>
      </c>
      <c r="P60" s="68">
        <v>28</v>
      </c>
      <c r="Q60" s="68">
        <v>46</v>
      </c>
      <c r="R60" s="68">
        <v>35</v>
      </c>
      <c r="S60" s="68">
        <v>51</v>
      </c>
      <c r="T60" s="84">
        <v>412</v>
      </c>
    </row>
    <row r="61" spans="1:20" s="61" customFormat="1" ht="12.75" customHeight="1" x14ac:dyDescent="0.2">
      <c r="A61" s="103"/>
      <c r="B61" s="98" t="s">
        <v>115</v>
      </c>
      <c r="C61" s="485" t="s">
        <v>397</v>
      </c>
      <c r="D61" s="319" t="s">
        <v>187</v>
      </c>
      <c r="E61" s="70">
        <v>5093</v>
      </c>
      <c r="F61" s="70">
        <v>5958</v>
      </c>
      <c r="G61" s="70">
        <v>5343</v>
      </c>
      <c r="H61" s="70">
        <v>962</v>
      </c>
      <c r="I61" s="70">
        <v>1202</v>
      </c>
      <c r="J61" s="70">
        <v>3705</v>
      </c>
      <c r="K61" s="91" t="s">
        <v>115</v>
      </c>
      <c r="L61" s="485" t="s">
        <v>397</v>
      </c>
      <c r="M61" s="319" t="s">
        <v>187</v>
      </c>
      <c r="N61" s="70">
        <v>4902</v>
      </c>
      <c r="O61" s="70">
        <v>7423</v>
      </c>
      <c r="P61" s="70">
        <v>9302</v>
      </c>
      <c r="Q61" s="70">
        <v>10393</v>
      </c>
      <c r="R61" s="70">
        <v>10110</v>
      </c>
      <c r="S61" s="70">
        <v>8343</v>
      </c>
      <c r="T61" s="85">
        <v>72736</v>
      </c>
    </row>
    <row r="62" spans="1:20" s="61" customFormat="1" ht="12.75" customHeight="1" x14ac:dyDescent="0.2">
      <c r="A62" s="103"/>
      <c r="B62" s="99" t="s">
        <v>83</v>
      </c>
      <c r="C62" s="486" t="s">
        <v>398</v>
      </c>
      <c r="D62" s="317" t="s">
        <v>187</v>
      </c>
      <c r="E62" s="71"/>
      <c r="F62" s="71"/>
      <c r="G62" s="71"/>
      <c r="H62" s="71"/>
      <c r="I62" s="71"/>
      <c r="J62" s="71"/>
      <c r="K62" s="93" t="s">
        <v>83</v>
      </c>
      <c r="L62" s="486" t="s">
        <v>398</v>
      </c>
      <c r="M62" s="317" t="s">
        <v>187</v>
      </c>
      <c r="N62" s="71"/>
      <c r="O62" s="71"/>
      <c r="P62" s="64">
        <v>159</v>
      </c>
      <c r="Q62" s="64">
        <v>188</v>
      </c>
      <c r="R62" s="64">
        <v>292</v>
      </c>
      <c r="S62" s="64">
        <v>226</v>
      </c>
      <c r="T62" s="82">
        <v>865</v>
      </c>
    </row>
    <row r="63" spans="1:20" s="61" customFormat="1" ht="12.75" customHeight="1" thickBot="1" x14ac:dyDescent="0.25">
      <c r="A63" s="103"/>
      <c r="B63" s="100" t="s">
        <v>83</v>
      </c>
      <c r="C63" s="480" t="s">
        <v>170</v>
      </c>
      <c r="D63" s="513" t="s">
        <v>83</v>
      </c>
      <c r="E63" s="66">
        <v>5093</v>
      </c>
      <c r="F63" s="66">
        <v>5958</v>
      </c>
      <c r="G63" s="66">
        <v>5343</v>
      </c>
      <c r="H63" s="66">
        <v>962</v>
      </c>
      <c r="I63" s="66">
        <v>1202</v>
      </c>
      <c r="J63" s="66">
        <v>3705</v>
      </c>
      <c r="K63" s="89" t="s">
        <v>83</v>
      </c>
      <c r="L63" s="480" t="s">
        <v>170</v>
      </c>
      <c r="M63" s="513" t="s">
        <v>83</v>
      </c>
      <c r="N63" s="66">
        <v>4902</v>
      </c>
      <c r="O63" s="66">
        <v>7423</v>
      </c>
      <c r="P63" s="66">
        <v>9461</v>
      </c>
      <c r="Q63" s="66">
        <v>10581</v>
      </c>
      <c r="R63" s="66">
        <v>10402</v>
      </c>
      <c r="S63" s="66">
        <v>8569</v>
      </c>
      <c r="T63" s="83">
        <v>73601</v>
      </c>
    </row>
    <row r="64" spans="1:20" s="61" customFormat="1" ht="12.75" customHeight="1" x14ac:dyDescent="0.2">
      <c r="A64" s="103"/>
      <c r="B64" s="98" t="s">
        <v>116</v>
      </c>
      <c r="C64" s="485" t="s">
        <v>399</v>
      </c>
      <c r="D64" s="319" t="s">
        <v>187</v>
      </c>
      <c r="E64" s="70">
        <v>4985</v>
      </c>
      <c r="F64" s="70">
        <v>5836</v>
      </c>
      <c r="G64" s="70">
        <v>2324</v>
      </c>
      <c r="H64" s="70">
        <v>3153</v>
      </c>
      <c r="I64" s="70">
        <v>4528</v>
      </c>
      <c r="J64" s="70">
        <v>5759</v>
      </c>
      <c r="K64" s="91" t="s">
        <v>116</v>
      </c>
      <c r="L64" s="485" t="s">
        <v>399</v>
      </c>
      <c r="M64" s="319" t="s">
        <v>187</v>
      </c>
      <c r="N64" s="70">
        <v>15014</v>
      </c>
      <c r="O64" s="70">
        <v>16130</v>
      </c>
      <c r="P64" s="70">
        <v>12618</v>
      </c>
      <c r="Q64" s="70">
        <v>13153</v>
      </c>
      <c r="R64" s="70">
        <v>6151</v>
      </c>
      <c r="S64" s="70">
        <v>6141</v>
      </c>
      <c r="T64" s="85">
        <v>95792</v>
      </c>
    </row>
    <row r="65" spans="1:20" s="61" customFormat="1" ht="12.75" customHeight="1" x14ac:dyDescent="0.2">
      <c r="A65" s="103"/>
      <c r="B65" s="99" t="s">
        <v>83</v>
      </c>
      <c r="C65" s="486" t="s">
        <v>400</v>
      </c>
      <c r="D65" s="317" t="s">
        <v>187</v>
      </c>
      <c r="E65" s="64">
        <v>8</v>
      </c>
      <c r="F65" s="64">
        <v>11</v>
      </c>
      <c r="G65" s="64">
        <v>12</v>
      </c>
      <c r="H65" s="64">
        <v>21</v>
      </c>
      <c r="I65" s="64">
        <v>36</v>
      </c>
      <c r="J65" s="64">
        <v>28</v>
      </c>
      <c r="K65" s="88" t="s">
        <v>83</v>
      </c>
      <c r="L65" s="486" t="s">
        <v>400</v>
      </c>
      <c r="M65" s="317" t="s">
        <v>187</v>
      </c>
      <c r="N65" s="64">
        <v>25</v>
      </c>
      <c r="O65" s="64">
        <v>38</v>
      </c>
      <c r="P65" s="64">
        <v>29</v>
      </c>
      <c r="Q65" s="64">
        <v>60</v>
      </c>
      <c r="R65" s="64">
        <v>61</v>
      </c>
      <c r="S65" s="64">
        <v>32</v>
      </c>
      <c r="T65" s="82">
        <v>361</v>
      </c>
    </row>
    <row r="66" spans="1:20" s="61" customFormat="1" ht="12.75" customHeight="1" x14ac:dyDescent="0.2">
      <c r="A66" s="103"/>
      <c r="B66" s="99" t="s">
        <v>83</v>
      </c>
      <c r="C66" s="486" t="s">
        <v>317</v>
      </c>
      <c r="D66" s="317" t="s">
        <v>185</v>
      </c>
      <c r="E66" s="64">
        <v>2105</v>
      </c>
      <c r="F66" s="64">
        <v>1086</v>
      </c>
      <c r="G66" s="64">
        <v>1331</v>
      </c>
      <c r="H66" s="64">
        <v>1117</v>
      </c>
      <c r="I66" s="64">
        <v>1528</v>
      </c>
      <c r="J66" s="64">
        <v>1478</v>
      </c>
      <c r="K66" s="88" t="s">
        <v>83</v>
      </c>
      <c r="L66" s="486" t="s">
        <v>317</v>
      </c>
      <c r="M66" s="317" t="s">
        <v>185</v>
      </c>
      <c r="N66" s="64">
        <v>2977</v>
      </c>
      <c r="O66" s="64">
        <v>2569</v>
      </c>
      <c r="P66" s="64">
        <v>4953</v>
      </c>
      <c r="Q66" s="64">
        <v>1571</v>
      </c>
      <c r="R66" s="64">
        <v>1636</v>
      </c>
      <c r="S66" s="64">
        <v>1326</v>
      </c>
      <c r="T66" s="82">
        <v>23677</v>
      </c>
    </row>
    <row r="67" spans="1:20" s="61" customFormat="1" ht="12.75" customHeight="1" x14ac:dyDescent="0.2">
      <c r="A67" s="103"/>
      <c r="B67" s="99" t="s">
        <v>83</v>
      </c>
      <c r="C67" s="486" t="s">
        <v>360</v>
      </c>
      <c r="D67" s="317" t="s">
        <v>186</v>
      </c>
      <c r="E67" s="64">
        <v>153</v>
      </c>
      <c r="F67" s="64">
        <v>219</v>
      </c>
      <c r="G67" s="64">
        <v>216</v>
      </c>
      <c r="H67" s="64">
        <v>153</v>
      </c>
      <c r="I67" s="64">
        <v>175</v>
      </c>
      <c r="J67" s="64">
        <v>177</v>
      </c>
      <c r="K67" s="88" t="s">
        <v>83</v>
      </c>
      <c r="L67" s="486" t="s">
        <v>360</v>
      </c>
      <c r="M67" s="317" t="s">
        <v>186</v>
      </c>
      <c r="N67" s="64">
        <v>162</v>
      </c>
      <c r="O67" s="64">
        <v>145</v>
      </c>
      <c r="P67" s="64">
        <v>134</v>
      </c>
      <c r="Q67" s="64">
        <v>181</v>
      </c>
      <c r="R67" s="64">
        <v>173</v>
      </c>
      <c r="S67" s="64">
        <v>183</v>
      </c>
      <c r="T67" s="82">
        <v>2071</v>
      </c>
    </row>
    <row r="68" spans="1:20" s="61" customFormat="1" ht="12.75" customHeight="1" thickBot="1" x14ac:dyDescent="0.25">
      <c r="A68" s="103"/>
      <c r="B68" s="100" t="s">
        <v>83</v>
      </c>
      <c r="C68" s="480" t="s">
        <v>170</v>
      </c>
      <c r="D68" s="513" t="s">
        <v>83</v>
      </c>
      <c r="E68" s="66">
        <v>7251</v>
      </c>
      <c r="F68" s="66">
        <v>7152</v>
      </c>
      <c r="G68" s="66">
        <v>3883</v>
      </c>
      <c r="H68" s="66">
        <v>4444</v>
      </c>
      <c r="I68" s="66">
        <v>6267</v>
      </c>
      <c r="J68" s="66">
        <v>7442</v>
      </c>
      <c r="K68" s="89" t="s">
        <v>83</v>
      </c>
      <c r="L68" s="480" t="s">
        <v>170</v>
      </c>
      <c r="M68" s="513" t="s">
        <v>83</v>
      </c>
      <c r="N68" s="66">
        <v>18178</v>
      </c>
      <c r="O68" s="66">
        <v>18882</v>
      </c>
      <c r="P68" s="66">
        <v>17734</v>
      </c>
      <c r="Q68" s="66">
        <v>14965</v>
      </c>
      <c r="R68" s="66">
        <v>8021</v>
      </c>
      <c r="S68" s="66">
        <v>7682</v>
      </c>
      <c r="T68" s="83">
        <v>121901</v>
      </c>
    </row>
    <row r="69" spans="1:20" s="61" customFormat="1" ht="12.75" customHeight="1" thickBot="1" x14ac:dyDescent="0.25">
      <c r="A69" s="103"/>
      <c r="B69" s="97" t="s">
        <v>118</v>
      </c>
      <c r="C69" s="67" t="s">
        <v>324</v>
      </c>
      <c r="D69" s="476" t="s">
        <v>185</v>
      </c>
      <c r="E69" s="74"/>
      <c r="F69" s="68">
        <v>3</v>
      </c>
      <c r="G69" s="68">
        <v>20407</v>
      </c>
      <c r="H69" s="68">
        <v>2638</v>
      </c>
      <c r="I69" s="68">
        <v>5896</v>
      </c>
      <c r="J69" s="68">
        <v>11302</v>
      </c>
      <c r="K69" s="92" t="s">
        <v>118</v>
      </c>
      <c r="L69" s="67" t="s">
        <v>324</v>
      </c>
      <c r="M69" s="476" t="s">
        <v>185</v>
      </c>
      <c r="N69" s="68">
        <v>7993</v>
      </c>
      <c r="O69" s="68">
        <v>2140</v>
      </c>
      <c r="P69" s="68">
        <v>9714</v>
      </c>
      <c r="Q69" s="68">
        <v>3564</v>
      </c>
      <c r="R69" s="68">
        <v>1</v>
      </c>
      <c r="S69" s="57"/>
      <c r="T69" s="84">
        <v>63658</v>
      </c>
    </row>
    <row r="70" spans="1:20" s="61" customFormat="1" ht="12.75" customHeight="1" x14ac:dyDescent="0.2">
      <c r="A70" s="103"/>
      <c r="B70" s="98" t="s">
        <v>131</v>
      </c>
      <c r="C70" s="485" t="s">
        <v>361</v>
      </c>
      <c r="D70" s="319" t="s">
        <v>186</v>
      </c>
      <c r="E70" s="70">
        <v>1766</v>
      </c>
      <c r="F70" s="70">
        <v>195</v>
      </c>
      <c r="G70" s="70">
        <v>185</v>
      </c>
      <c r="H70" s="70">
        <v>235</v>
      </c>
      <c r="I70" s="70">
        <v>398</v>
      </c>
      <c r="J70" s="70">
        <v>532</v>
      </c>
      <c r="K70" s="91" t="s">
        <v>131</v>
      </c>
      <c r="L70" s="485" t="s">
        <v>361</v>
      </c>
      <c r="M70" s="319" t="s">
        <v>186</v>
      </c>
      <c r="N70" s="70">
        <v>1325</v>
      </c>
      <c r="O70" s="70">
        <v>841</v>
      </c>
      <c r="P70" s="70">
        <v>456</v>
      </c>
      <c r="Q70" s="70">
        <v>178</v>
      </c>
      <c r="R70" s="70">
        <v>130</v>
      </c>
      <c r="S70" s="70">
        <v>128</v>
      </c>
      <c r="T70" s="85">
        <v>6369</v>
      </c>
    </row>
    <row r="71" spans="1:20" s="61" customFormat="1" ht="12.75" customHeight="1" x14ac:dyDescent="0.2">
      <c r="A71" s="103"/>
      <c r="B71" s="99" t="s">
        <v>83</v>
      </c>
      <c r="C71" s="486" t="s">
        <v>362</v>
      </c>
      <c r="D71" s="317" t="s">
        <v>186</v>
      </c>
      <c r="E71" s="64">
        <v>1193</v>
      </c>
      <c r="F71" s="64">
        <v>463</v>
      </c>
      <c r="G71" s="64">
        <v>455</v>
      </c>
      <c r="H71" s="64">
        <v>377</v>
      </c>
      <c r="I71" s="64">
        <v>484</v>
      </c>
      <c r="J71" s="64">
        <v>889</v>
      </c>
      <c r="K71" s="88" t="s">
        <v>83</v>
      </c>
      <c r="L71" s="486" t="s">
        <v>362</v>
      </c>
      <c r="M71" s="317" t="s">
        <v>186</v>
      </c>
      <c r="N71" s="64">
        <v>1389</v>
      </c>
      <c r="O71" s="64">
        <v>1810</v>
      </c>
      <c r="P71" s="64">
        <v>1008</v>
      </c>
      <c r="Q71" s="64">
        <v>514</v>
      </c>
      <c r="R71" s="64">
        <v>486</v>
      </c>
      <c r="S71" s="64">
        <v>368</v>
      </c>
      <c r="T71" s="82">
        <v>9436</v>
      </c>
    </row>
    <row r="72" spans="1:20" s="61" customFormat="1" ht="12.75" customHeight="1" x14ac:dyDescent="0.2">
      <c r="A72" s="103"/>
      <c r="B72" s="99" t="s">
        <v>83</v>
      </c>
      <c r="C72" s="486" t="s">
        <v>346</v>
      </c>
      <c r="D72" s="317" t="s">
        <v>186</v>
      </c>
      <c r="E72" s="64">
        <v>1606</v>
      </c>
      <c r="F72" s="64">
        <v>314</v>
      </c>
      <c r="G72" s="64">
        <v>303</v>
      </c>
      <c r="H72" s="64">
        <v>350</v>
      </c>
      <c r="I72" s="64">
        <v>352</v>
      </c>
      <c r="J72" s="64">
        <v>346</v>
      </c>
      <c r="K72" s="88" t="s">
        <v>83</v>
      </c>
      <c r="L72" s="486" t="s">
        <v>346</v>
      </c>
      <c r="M72" s="317" t="s">
        <v>186</v>
      </c>
      <c r="N72" s="64">
        <v>573</v>
      </c>
      <c r="O72" s="64">
        <v>376</v>
      </c>
      <c r="P72" s="64">
        <v>349</v>
      </c>
      <c r="Q72" s="64">
        <v>434</v>
      </c>
      <c r="R72" s="64">
        <v>465</v>
      </c>
      <c r="S72" s="64">
        <v>304</v>
      </c>
      <c r="T72" s="82">
        <v>5772</v>
      </c>
    </row>
    <row r="73" spans="1:20" s="61" customFormat="1" ht="12.75" customHeight="1" x14ac:dyDescent="0.2">
      <c r="A73" s="103"/>
      <c r="B73" s="99" t="s">
        <v>83</v>
      </c>
      <c r="C73" s="486" t="s">
        <v>363</v>
      </c>
      <c r="D73" s="317" t="s">
        <v>186</v>
      </c>
      <c r="E73" s="64">
        <v>7</v>
      </c>
      <c r="F73" s="64">
        <v>6</v>
      </c>
      <c r="G73" s="64">
        <v>5</v>
      </c>
      <c r="H73" s="64">
        <v>9</v>
      </c>
      <c r="I73" s="64">
        <v>5</v>
      </c>
      <c r="J73" s="64">
        <v>6</v>
      </c>
      <c r="K73" s="88" t="s">
        <v>83</v>
      </c>
      <c r="L73" s="486" t="s">
        <v>363</v>
      </c>
      <c r="M73" s="317" t="s">
        <v>186</v>
      </c>
      <c r="N73" s="64">
        <v>1</v>
      </c>
      <c r="O73" s="64">
        <v>4</v>
      </c>
      <c r="P73" s="64">
        <v>1</v>
      </c>
      <c r="Q73" s="71"/>
      <c r="R73" s="71"/>
      <c r="S73" s="64">
        <v>3</v>
      </c>
      <c r="T73" s="82">
        <v>47</v>
      </c>
    </row>
    <row r="74" spans="1:20" s="61" customFormat="1" ht="12.75" customHeight="1" thickBot="1" x14ac:dyDescent="0.25">
      <c r="A74" s="103"/>
      <c r="B74" s="100" t="s">
        <v>83</v>
      </c>
      <c r="C74" s="480" t="s">
        <v>170</v>
      </c>
      <c r="D74" s="513" t="s">
        <v>83</v>
      </c>
      <c r="E74" s="66">
        <v>4572</v>
      </c>
      <c r="F74" s="66">
        <v>978</v>
      </c>
      <c r="G74" s="66">
        <v>948</v>
      </c>
      <c r="H74" s="66">
        <v>971</v>
      </c>
      <c r="I74" s="66">
        <v>1239</v>
      </c>
      <c r="J74" s="66">
        <v>1773</v>
      </c>
      <c r="K74" s="89" t="s">
        <v>83</v>
      </c>
      <c r="L74" s="480" t="s">
        <v>170</v>
      </c>
      <c r="M74" s="513" t="s">
        <v>83</v>
      </c>
      <c r="N74" s="66">
        <v>3288</v>
      </c>
      <c r="O74" s="66">
        <v>3031</v>
      </c>
      <c r="P74" s="66">
        <v>1814</v>
      </c>
      <c r="Q74" s="66">
        <v>1126</v>
      </c>
      <c r="R74" s="66">
        <v>1081</v>
      </c>
      <c r="S74" s="66">
        <v>803</v>
      </c>
      <c r="T74" s="83">
        <v>21624</v>
      </c>
    </row>
    <row r="75" spans="1:20" s="61" customFormat="1" ht="12.75" customHeight="1" x14ac:dyDescent="0.2">
      <c r="A75" s="103"/>
      <c r="B75" s="98" t="s">
        <v>119</v>
      </c>
      <c r="C75" s="485" t="s">
        <v>364</v>
      </c>
      <c r="D75" s="319" t="s">
        <v>186</v>
      </c>
      <c r="E75" s="70">
        <v>550</v>
      </c>
      <c r="F75" s="70">
        <v>582</v>
      </c>
      <c r="G75" s="70">
        <v>682</v>
      </c>
      <c r="H75" s="70">
        <v>701</v>
      </c>
      <c r="I75" s="70">
        <v>820</v>
      </c>
      <c r="J75" s="70">
        <v>673</v>
      </c>
      <c r="K75" s="91" t="s">
        <v>119</v>
      </c>
      <c r="L75" s="485" t="s">
        <v>364</v>
      </c>
      <c r="M75" s="319" t="s">
        <v>186</v>
      </c>
      <c r="N75" s="70">
        <v>604</v>
      </c>
      <c r="O75" s="70">
        <v>592</v>
      </c>
      <c r="P75" s="70">
        <v>987</v>
      </c>
      <c r="Q75" s="70">
        <v>834</v>
      </c>
      <c r="R75" s="70">
        <v>906</v>
      </c>
      <c r="S75" s="70">
        <v>974</v>
      </c>
      <c r="T75" s="85">
        <v>8905</v>
      </c>
    </row>
    <row r="76" spans="1:20" s="61" customFormat="1" ht="12.75" customHeight="1" x14ac:dyDescent="0.2">
      <c r="A76" s="103"/>
      <c r="B76" s="99" t="s">
        <v>83</v>
      </c>
      <c r="C76" s="486" t="s">
        <v>325</v>
      </c>
      <c r="D76" s="317" t="s">
        <v>185</v>
      </c>
      <c r="E76" s="64">
        <v>541726</v>
      </c>
      <c r="F76" s="64">
        <v>539046</v>
      </c>
      <c r="G76" s="64">
        <v>627591</v>
      </c>
      <c r="H76" s="64">
        <v>577556</v>
      </c>
      <c r="I76" s="64">
        <v>696772</v>
      </c>
      <c r="J76" s="64">
        <v>558381</v>
      </c>
      <c r="K76" s="88" t="s">
        <v>83</v>
      </c>
      <c r="L76" s="486" t="s">
        <v>325</v>
      </c>
      <c r="M76" s="317" t="s">
        <v>185</v>
      </c>
      <c r="N76" s="64">
        <v>697275</v>
      </c>
      <c r="O76" s="64">
        <v>689311</v>
      </c>
      <c r="P76" s="64">
        <v>626701</v>
      </c>
      <c r="Q76" s="64">
        <v>632174</v>
      </c>
      <c r="R76" s="64">
        <v>536075</v>
      </c>
      <c r="S76" s="64">
        <v>532788</v>
      </c>
      <c r="T76" s="82">
        <v>7255396</v>
      </c>
    </row>
    <row r="77" spans="1:20" s="61" customFormat="1" ht="12.75" customHeight="1" x14ac:dyDescent="0.2">
      <c r="A77" s="103"/>
      <c r="B77" s="99" t="s">
        <v>83</v>
      </c>
      <c r="C77" s="486" t="s">
        <v>365</v>
      </c>
      <c r="D77" s="317" t="s">
        <v>186</v>
      </c>
      <c r="E77" s="64">
        <v>1042</v>
      </c>
      <c r="F77" s="64">
        <v>778</v>
      </c>
      <c r="G77" s="64">
        <v>1001</v>
      </c>
      <c r="H77" s="64">
        <v>1006</v>
      </c>
      <c r="I77" s="64">
        <v>983</v>
      </c>
      <c r="J77" s="64">
        <v>862</v>
      </c>
      <c r="K77" s="88" t="s">
        <v>83</v>
      </c>
      <c r="L77" s="486" t="s">
        <v>365</v>
      </c>
      <c r="M77" s="317" t="s">
        <v>186</v>
      </c>
      <c r="N77" s="64">
        <v>720</v>
      </c>
      <c r="O77" s="64">
        <v>713</v>
      </c>
      <c r="P77" s="64">
        <v>807</v>
      </c>
      <c r="Q77" s="64">
        <v>779</v>
      </c>
      <c r="R77" s="64">
        <v>355</v>
      </c>
      <c r="S77" s="64">
        <v>686</v>
      </c>
      <c r="T77" s="82">
        <v>9732</v>
      </c>
    </row>
    <row r="78" spans="1:20" s="61" customFormat="1" ht="12.75" customHeight="1" x14ac:dyDescent="0.2">
      <c r="A78" s="103"/>
      <c r="B78" s="99" t="s">
        <v>83</v>
      </c>
      <c r="C78" s="486" t="s">
        <v>326</v>
      </c>
      <c r="D78" s="317" t="s">
        <v>185</v>
      </c>
      <c r="E78" s="64">
        <v>149615</v>
      </c>
      <c r="F78" s="64">
        <v>134251</v>
      </c>
      <c r="G78" s="64">
        <v>153788</v>
      </c>
      <c r="H78" s="64">
        <v>131219</v>
      </c>
      <c r="I78" s="64">
        <v>162420</v>
      </c>
      <c r="J78" s="64">
        <v>135765</v>
      </c>
      <c r="K78" s="88" t="s">
        <v>83</v>
      </c>
      <c r="L78" s="486" t="s">
        <v>326</v>
      </c>
      <c r="M78" s="317" t="s">
        <v>185</v>
      </c>
      <c r="N78" s="64">
        <v>226113</v>
      </c>
      <c r="O78" s="64">
        <v>218608</v>
      </c>
      <c r="P78" s="64">
        <v>170486</v>
      </c>
      <c r="Q78" s="64">
        <v>156333</v>
      </c>
      <c r="R78" s="64">
        <v>124933</v>
      </c>
      <c r="S78" s="64">
        <v>139972</v>
      </c>
      <c r="T78" s="82">
        <v>1903503</v>
      </c>
    </row>
    <row r="79" spans="1:20" s="61" customFormat="1" ht="12.75" customHeight="1" x14ac:dyDescent="0.2">
      <c r="A79" s="103"/>
      <c r="B79" s="99" t="s">
        <v>83</v>
      </c>
      <c r="C79" s="486" t="s">
        <v>366</v>
      </c>
      <c r="D79" s="317" t="s">
        <v>186</v>
      </c>
      <c r="E79" s="64">
        <v>219</v>
      </c>
      <c r="F79" s="64">
        <v>205</v>
      </c>
      <c r="G79" s="64">
        <v>1014</v>
      </c>
      <c r="H79" s="64">
        <v>884</v>
      </c>
      <c r="I79" s="64">
        <v>2250</v>
      </c>
      <c r="J79" s="64">
        <v>3946</v>
      </c>
      <c r="K79" s="88" t="s">
        <v>83</v>
      </c>
      <c r="L79" s="486" t="s">
        <v>366</v>
      </c>
      <c r="M79" s="317" t="s">
        <v>186</v>
      </c>
      <c r="N79" s="64">
        <v>408</v>
      </c>
      <c r="O79" s="64">
        <v>359</v>
      </c>
      <c r="P79" s="64">
        <v>467</v>
      </c>
      <c r="Q79" s="64">
        <v>635</v>
      </c>
      <c r="R79" s="64">
        <v>189</v>
      </c>
      <c r="S79" s="71"/>
      <c r="T79" s="82">
        <v>10576</v>
      </c>
    </row>
    <row r="80" spans="1:20" s="61" customFormat="1" ht="12.75" customHeight="1" x14ac:dyDescent="0.2">
      <c r="A80" s="103"/>
      <c r="B80" s="99" t="s">
        <v>83</v>
      </c>
      <c r="C80" s="486" t="s">
        <v>367</v>
      </c>
      <c r="D80" s="317" t="s">
        <v>186</v>
      </c>
      <c r="E80" s="64">
        <v>315</v>
      </c>
      <c r="F80" s="64">
        <v>324</v>
      </c>
      <c r="G80" s="64">
        <v>398</v>
      </c>
      <c r="H80" s="64">
        <v>243</v>
      </c>
      <c r="I80" s="64">
        <v>376</v>
      </c>
      <c r="J80" s="64">
        <v>215</v>
      </c>
      <c r="K80" s="88" t="s">
        <v>83</v>
      </c>
      <c r="L80" s="486" t="s">
        <v>367</v>
      </c>
      <c r="M80" s="317" t="s">
        <v>186</v>
      </c>
      <c r="N80" s="64">
        <v>277</v>
      </c>
      <c r="O80" s="64">
        <v>229</v>
      </c>
      <c r="P80" s="64">
        <v>155</v>
      </c>
      <c r="Q80" s="64">
        <v>309</v>
      </c>
      <c r="R80" s="64">
        <v>271</v>
      </c>
      <c r="S80" s="64">
        <v>312</v>
      </c>
      <c r="T80" s="82">
        <v>3424</v>
      </c>
    </row>
    <row r="81" spans="1:20" s="61" customFormat="1" ht="12.75" customHeight="1" x14ac:dyDescent="0.2">
      <c r="A81" s="103"/>
      <c r="B81" s="99" t="s">
        <v>83</v>
      </c>
      <c r="C81" s="486" t="s">
        <v>368</v>
      </c>
      <c r="D81" s="317" t="s">
        <v>186</v>
      </c>
      <c r="E81" s="71"/>
      <c r="F81" s="64">
        <v>64</v>
      </c>
      <c r="G81" s="64">
        <v>123</v>
      </c>
      <c r="H81" s="64">
        <v>132</v>
      </c>
      <c r="I81" s="64">
        <v>200</v>
      </c>
      <c r="J81" s="64">
        <v>155</v>
      </c>
      <c r="K81" s="88" t="s">
        <v>83</v>
      </c>
      <c r="L81" s="486" t="s">
        <v>368</v>
      </c>
      <c r="M81" s="317" t="s">
        <v>186</v>
      </c>
      <c r="N81" s="64">
        <v>100</v>
      </c>
      <c r="O81" s="64">
        <v>102</v>
      </c>
      <c r="P81" s="64">
        <v>78</v>
      </c>
      <c r="Q81" s="64">
        <v>116</v>
      </c>
      <c r="R81" s="64">
        <v>129</v>
      </c>
      <c r="S81" s="64">
        <v>141</v>
      </c>
      <c r="T81" s="82">
        <v>1340</v>
      </c>
    </row>
    <row r="82" spans="1:20" s="61" customFormat="1" ht="12.75" customHeight="1" x14ac:dyDescent="0.2">
      <c r="A82" s="103"/>
      <c r="B82" s="99" t="s">
        <v>83</v>
      </c>
      <c r="C82" s="486" t="s">
        <v>369</v>
      </c>
      <c r="D82" s="317" t="s">
        <v>186</v>
      </c>
      <c r="E82" s="71"/>
      <c r="F82" s="71"/>
      <c r="G82" s="64">
        <v>2</v>
      </c>
      <c r="H82" s="64">
        <v>4537</v>
      </c>
      <c r="I82" s="64">
        <v>7084</v>
      </c>
      <c r="J82" s="64">
        <v>7952</v>
      </c>
      <c r="K82" s="88" t="s">
        <v>83</v>
      </c>
      <c r="L82" s="486" t="s">
        <v>369</v>
      </c>
      <c r="M82" s="317" t="s">
        <v>186</v>
      </c>
      <c r="N82" s="64">
        <v>9</v>
      </c>
      <c r="O82" s="71"/>
      <c r="P82" s="64">
        <v>2242</v>
      </c>
      <c r="Q82" s="64">
        <v>1140</v>
      </c>
      <c r="R82" s="64">
        <v>1085</v>
      </c>
      <c r="S82" s="71"/>
      <c r="T82" s="82">
        <v>24051</v>
      </c>
    </row>
    <row r="83" spans="1:20" s="61" customFormat="1" ht="12.75" customHeight="1" x14ac:dyDescent="0.2">
      <c r="A83" s="103"/>
      <c r="B83" s="99" t="s">
        <v>83</v>
      </c>
      <c r="C83" s="63" t="s">
        <v>88</v>
      </c>
      <c r="D83" s="317" t="s">
        <v>186</v>
      </c>
      <c r="E83" s="71"/>
      <c r="F83" s="71"/>
      <c r="G83" s="71"/>
      <c r="H83" s="71"/>
      <c r="I83" s="71"/>
      <c r="J83" s="71"/>
      <c r="K83" s="93" t="s">
        <v>83</v>
      </c>
      <c r="L83" s="486" t="s">
        <v>88</v>
      </c>
      <c r="M83" s="317" t="s">
        <v>186</v>
      </c>
      <c r="N83" s="71"/>
      <c r="O83" s="71"/>
      <c r="P83" s="71"/>
      <c r="Q83" s="71"/>
      <c r="R83" s="64">
        <v>516</v>
      </c>
      <c r="S83" s="64">
        <v>201</v>
      </c>
      <c r="T83" s="82">
        <v>717</v>
      </c>
    </row>
    <row r="84" spans="1:20" s="61" customFormat="1" ht="12.75" customHeight="1" thickBot="1" x14ac:dyDescent="0.25">
      <c r="A84" s="103"/>
      <c r="B84" s="100" t="s">
        <v>83</v>
      </c>
      <c r="C84" s="480" t="s">
        <v>170</v>
      </c>
      <c r="D84" s="513" t="s">
        <v>83</v>
      </c>
      <c r="E84" s="66">
        <v>693467</v>
      </c>
      <c r="F84" s="66">
        <v>675250</v>
      </c>
      <c r="G84" s="66">
        <v>784599</v>
      </c>
      <c r="H84" s="66">
        <v>716278</v>
      </c>
      <c r="I84" s="66">
        <v>870905</v>
      </c>
      <c r="J84" s="66">
        <v>707949</v>
      </c>
      <c r="K84" s="89" t="s">
        <v>83</v>
      </c>
      <c r="L84" s="480" t="s">
        <v>170</v>
      </c>
      <c r="M84" s="513" t="s">
        <v>83</v>
      </c>
      <c r="N84" s="66">
        <v>925506</v>
      </c>
      <c r="O84" s="66">
        <v>909914</v>
      </c>
      <c r="P84" s="66">
        <v>801923</v>
      </c>
      <c r="Q84" s="66">
        <v>792320</v>
      </c>
      <c r="R84" s="66">
        <v>664459</v>
      </c>
      <c r="S84" s="66">
        <v>675074</v>
      </c>
      <c r="T84" s="83">
        <v>9217644</v>
      </c>
    </row>
    <row r="85" spans="1:20" s="61" customFormat="1" ht="12.75" customHeight="1" x14ac:dyDescent="0.2">
      <c r="A85" s="103"/>
      <c r="B85" s="98" t="s">
        <v>120</v>
      </c>
      <c r="C85" s="485" t="s">
        <v>370</v>
      </c>
      <c r="D85" s="319" t="s">
        <v>186</v>
      </c>
      <c r="E85" s="70">
        <v>852</v>
      </c>
      <c r="F85" s="70">
        <v>941</v>
      </c>
      <c r="G85" s="70">
        <v>1810</v>
      </c>
      <c r="H85" s="70">
        <v>1198</v>
      </c>
      <c r="I85" s="70">
        <v>4311</v>
      </c>
      <c r="J85" s="70">
        <v>3528</v>
      </c>
      <c r="K85" s="91" t="s">
        <v>120</v>
      </c>
      <c r="L85" s="485" t="s">
        <v>370</v>
      </c>
      <c r="M85" s="319" t="s">
        <v>186</v>
      </c>
      <c r="N85" s="70">
        <v>6748</v>
      </c>
      <c r="O85" s="70">
        <v>8874</v>
      </c>
      <c r="P85" s="70">
        <v>5155</v>
      </c>
      <c r="Q85" s="70">
        <v>2772</v>
      </c>
      <c r="R85" s="70">
        <v>1128</v>
      </c>
      <c r="S85" s="70">
        <v>905</v>
      </c>
      <c r="T85" s="85">
        <v>38222</v>
      </c>
    </row>
    <row r="86" spans="1:20" s="61" customFormat="1" ht="12.75" customHeight="1" x14ac:dyDescent="0.2">
      <c r="A86" s="103"/>
      <c r="B86" s="99" t="s">
        <v>83</v>
      </c>
      <c r="C86" s="486" t="s">
        <v>346</v>
      </c>
      <c r="D86" s="317" t="s">
        <v>186</v>
      </c>
      <c r="E86" s="64">
        <v>66</v>
      </c>
      <c r="F86" s="64">
        <v>45</v>
      </c>
      <c r="G86" s="64">
        <v>78</v>
      </c>
      <c r="H86" s="64">
        <v>73</v>
      </c>
      <c r="I86" s="64">
        <v>125</v>
      </c>
      <c r="J86" s="64">
        <v>114</v>
      </c>
      <c r="K86" s="88" t="s">
        <v>83</v>
      </c>
      <c r="L86" s="486" t="s">
        <v>346</v>
      </c>
      <c r="M86" s="317" t="s">
        <v>186</v>
      </c>
      <c r="N86" s="64">
        <v>521</v>
      </c>
      <c r="O86" s="64">
        <v>480</v>
      </c>
      <c r="P86" s="64">
        <v>464</v>
      </c>
      <c r="Q86" s="64">
        <v>399</v>
      </c>
      <c r="R86" s="64">
        <v>108</v>
      </c>
      <c r="S86" s="64">
        <v>129</v>
      </c>
      <c r="T86" s="82">
        <v>2602</v>
      </c>
    </row>
    <row r="87" spans="1:20" s="61" customFormat="1" ht="12.75" customHeight="1" x14ac:dyDescent="0.2">
      <c r="A87" s="103"/>
      <c r="B87" s="99" t="s">
        <v>83</v>
      </c>
      <c r="C87" s="486" t="s">
        <v>371</v>
      </c>
      <c r="D87" s="317" t="s">
        <v>186</v>
      </c>
      <c r="E87" s="64">
        <v>232</v>
      </c>
      <c r="F87" s="64">
        <v>215</v>
      </c>
      <c r="G87" s="64">
        <v>260</v>
      </c>
      <c r="H87" s="64">
        <v>212</v>
      </c>
      <c r="I87" s="64">
        <v>227</v>
      </c>
      <c r="J87" s="64">
        <v>226</v>
      </c>
      <c r="K87" s="88" t="s">
        <v>83</v>
      </c>
      <c r="L87" s="486" t="s">
        <v>371</v>
      </c>
      <c r="M87" s="317" t="s">
        <v>186</v>
      </c>
      <c r="N87" s="64">
        <v>201</v>
      </c>
      <c r="O87" s="64">
        <v>147</v>
      </c>
      <c r="P87" s="64">
        <v>162</v>
      </c>
      <c r="Q87" s="64">
        <v>240</v>
      </c>
      <c r="R87" s="64">
        <v>305</v>
      </c>
      <c r="S87" s="64">
        <v>306</v>
      </c>
      <c r="T87" s="82">
        <v>2733</v>
      </c>
    </row>
    <row r="88" spans="1:20" s="61" customFormat="1" ht="12.75" customHeight="1" x14ac:dyDescent="0.2">
      <c r="A88" s="103"/>
      <c r="B88" s="99" t="s">
        <v>83</v>
      </c>
      <c r="C88" s="486" t="s">
        <v>327</v>
      </c>
      <c r="D88" s="317" t="s">
        <v>185</v>
      </c>
      <c r="E88" s="64">
        <v>15206</v>
      </c>
      <c r="F88" s="64">
        <v>17751</v>
      </c>
      <c r="G88" s="64">
        <v>34943</v>
      </c>
      <c r="H88" s="64">
        <v>36368</v>
      </c>
      <c r="I88" s="64">
        <v>61268</v>
      </c>
      <c r="J88" s="64">
        <v>69274</v>
      </c>
      <c r="K88" s="88" t="s">
        <v>83</v>
      </c>
      <c r="L88" s="486" t="s">
        <v>327</v>
      </c>
      <c r="M88" s="317" t="s">
        <v>185</v>
      </c>
      <c r="N88" s="64">
        <v>127408</v>
      </c>
      <c r="O88" s="64">
        <v>102031</v>
      </c>
      <c r="P88" s="64">
        <v>70732</v>
      </c>
      <c r="Q88" s="64">
        <v>59494</v>
      </c>
      <c r="R88" s="64">
        <v>15108</v>
      </c>
      <c r="S88" s="64">
        <v>17772</v>
      </c>
      <c r="T88" s="82">
        <v>627355</v>
      </c>
    </row>
    <row r="89" spans="1:20" s="61" customFormat="1" ht="12.75" customHeight="1" x14ac:dyDescent="0.2">
      <c r="A89" s="103"/>
      <c r="B89" s="99" t="s">
        <v>83</v>
      </c>
      <c r="C89" s="486" t="s">
        <v>372</v>
      </c>
      <c r="D89" s="317" t="s">
        <v>186</v>
      </c>
      <c r="E89" s="71"/>
      <c r="F89" s="71"/>
      <c r="G89" s="64">
        <v>1</v>
      </c>
      <c r="H89" s="64">
        <v>2</v>
      </c>
      <c r="I89" s="64">
        <v>2</v>
      </c>
      <c r="J89" s="64">
        <v>1</v>
      </c>
      <c r="K89" s="88" t="s">
        <v>83</v>
      </c>
      <c r="L89" s="486" t="s">
        <v>372</v>
      </c>
      <c r="M89" s="317" t="s">
        <v>186</v>
      </c>
      <c r="N89" s="64">
        <v>2</v>
      </c>
      <c r="O89" s="64">
        <v>1</v>
      </c>
      <c r="P89" s="64">
        <v>3</v>
      </c>
      <c r="Q89" s="64">
        <v>4</v>
      </c>
      <c r="R89" s="64">
        <v>10</v>
      </c>
      <c r="S89" s="64">
        <v>1</v>
      </c>
      <c r="T89" s="82">
        <v>27</v>
      </c>
    </row>
    <row r="90" spans="1:20" s="61" customFormat="1" ht="12.75" customHeight="1" x14ac:dyDescent="0.2">
      <c r="A90" s="103"/>
      <c r="B90" s="99" t="s">
        <v>83</v>
      </c>
      <c r="C90" s="486" t="s">
        <v>374</v>
      </c>
      <c r="D90" s="317" t="s">
        <v>186</v>
      </c>
      <c r="E90" s="71"/>
      <c r="F90" s="71"/>
      <c r="G90" s="71"/>
      <c r="H90" s="71"/>
      <c r="I90" s="71"/>
      <c r="J90" s="64">
        <v>1</v>
      </c>
      <c r="K90" s="88" t="s">
        <v>83</v>
      </c>
      <c r="L90" s="486" t="s">
        <v>374</v>
      </c>
      <c r="M90" s="317" t="s">
        <v>186</v>
      </c>
      <c r="N90" s="64">
        <v>282</v>
      </c>
      <c r="O90" s="64">
        <v>379</v>
      </c>
      <c r="P90" s="64">
        <v>286</v>
      </c>
      <c r="Q90" s="64">
        <v>212</v>
      </c>
      <c r="R90" s="71"/>
      <c r="S90" s="71"/>
      <c r="T90" s="82">
        <v>1160</v>
      </c>
    </row>
    <row r="91" spans="1:20" s="61" customFormat="1" ht="12.75" customHeight="1" x14ac:dyDescent="0.2">
      <c r="A91" s="103"/>
      <c r="B91" s="99" t="s">
        <v>83</v>
      </c>
      <c r="C91" s="486" t="s">
        <v>373</v>
      </c>
      <c r="D91" s="317" t="s">
        <v>186</v>
      </c>
      <c r="E91" s="71"/>
      <c r="F91" s="71"/>
      <c r="G91" s="71"/>
      <c r="H91" s="71"/>
      <c r="I91" s="71"/>
      <c r="J91" s="71"/>
      <c r="K91" s="93" t="s">
        <v>83</v>
      </c>
      <c r="L91" s="486" t="s">
        <v>373</v>
      </c>
      <c r="M91" s="317" t="s">
        <v>186</v>
      </c>
      <c r="N91" s="71"/>
      <c r="O91" s="64">
        <v>1</v>
      </c>
      <c r="P91" s="64">
        <v>1</v>
      </c>
      <c r="Q91" s="64">
        <v>2</v>
      </c>
      <c r="R91" s="71"/>
      <c r="S91" s="64">
        <v>1</v>
      </c>
      <c r="T91" s="82">
        <v>5</v>
      </c>
    </row>
    <row r="92" spans="1:20" s="61" customFormat="1" ht="12.75" customHeight="1" thickBot="1" x14ac:dyDescent="0.25">
      <c r="A92" s="103"/>
      <c r="B92" s="100" t="s">
        <v>83</v>
      </c>
      <c r="C92" s="480" t="s">
        <v>170</v>
      </c>
      <c r="D92" s="513" t="s">
        <v>83</v>
      </c>
      <c r="E92" s="66">
        <v>16356</v>
      </c>
      <c r="F92" s="66">
        <v>18952</v>
      </c>
      <c r="G92" s="66">
        <v>37092</v>
      </c>
      <c r="H92" s="66">
        <v>37853</v>
      </c>
      <c r="I92" s="66">
        <v>65933</v>
      </c>
      <c r="J92" s="66">
        <v>73144</v>
      </c>
      <c r="K92" s="89" t="s">
        <v>83</v>
      </c>
      <c r="L92" s="480" t="s">
        <v>170</v>
      </c>
      <c r="M92" s="513" t="s">
        <v>83</v>
      </c>
      <c r="N92" s="66">
        <v>135162</v>
      </c>
      <c r="O92" s="66">
        <v>111913</v>
      </c>
      <c r="P92" s="66">
        <v>76803</v>
      </c>
      <c r="Q92" s="66">
        <v>63123</v>
      </c>
      <c r="R92" s="66">
        <v>16659</v>
      </c>
      <c r="S92" s="66">
        <v>19114</v>
      </c>
      <c r="T92" s="83">
        <v>672104</v>
      </c>
    </row>
    <row r="93" spans="1:20" s="61" customFormat="1" ht="12.75" customHeight="1" thickBot="1" x14ac:dyDescent="0.25">
      <c r="A93" s="103"/>
      <c r="B93" s="97" t="s">
        <v>121</v>
      </c>
      <c r="C93" s="67" t="s">
        <v>328</v>
      </c>
      <c r="D93" s="476" t="s">
        <v>185</v>
      </c>
      <c r="E93" s="57"/>
      <c r="F93" s="57"/>
      <c r="G93" s="68">
        <v>8</v>
      </c>
      <c r="H93" s="68">
        <v>1</v>
      </c>
      <c r="I93" s="57"/>
      <c r="J93" s="57"/>
      <c r="K93" s="90" t="s">
        <v>121</v>
      </c>
      <c r="L93" s="67" t="s">
        <v>328</v>
      </c>
      <c r="M93" s="476" t="s">
        <v>185</v>
      </c>
      <c r="N93" s="57"/>
      <c r="O93" s="57"/>
      <c r="P93" s="57"/>
      <c r="Q93" s="57"/>
      <c r="R93" s="57"/>
      <c r="S93" s="57"/>
      <c r="T93" s="84">
        <v>9</v>
      </c>
    </row>
    <row r="94" spans="1:20" s="61" customFormat="1" ht="12.75" customHeight="1" x14ac:dyDescent="0.2">
      <c r="A94" s="103"/>
      <c r="B94" s="98" t="s">
        <v>122</v>
      </c>
      <c r="C94" s="486" t="s">
        <v>375</v>
      </c>
      <c r="D94" s="317" t="s">
        <v>186</v>
      </c>
      <c r="E94" s="71"/>
      <c r="F94" s="64">
        <v>5</v>
      </c>
      <c r="G94" s="71"/>
      <c r="H94" s="64">
        <v>3</v>
      </c>
      <c r="I94" s="64">
        <v>9</v>
      </c>
      <c r="J94" s="64">
        <v>7</v>
      </c>
      <c r="K94" s="88" t="s">
        <v>122</v>
      </c>
      <c r="L94" s="486" t="s">
        <v>375</v>
      </c>
      <c r="M94" s="317" t="s">
        <v>186</v>
      </c>
      <c r="N94" s="64">
        <v>5</v>
      </c>
      <c r="O94" s="64">
        <v>3</v>
      </c>
      <c r="P94" s="64">
        <v>7</v>
      </c>
      <c r="Q94" s="64">
        <v>6</v>
      </c>
      <c r="R94" s="64">
        <v>9</v>
      </c>
      <c r="S94" s="64">
        <v>2</v>
      </c>
      <c r="T94" s="82">
        <v>56</v>
      </c>
    </row>
    <row r="95" spans="1:20" s="61" customFormat="1" ht="12.75" customHeight="1" x14ac:dyDescent="0.2">
      <c r="A95" s="103"/>
      <c r="B95" s="99" t="s">
        <v>83</v>
      </c>
      <c r="C95" s="486" t="s">
        <v>317</v>
      </c>
      <c r="D95" s="317" t="s">
        <v>185</v>
      </c>
      <c r="E95" s="71"/>
      <c r="F95" s="64">
        <v>1</v>
      </c>
      <c r="G95" s="71"/>
      <c r="H95" s="71"/>
      <c r="I95" s="71"/>
      <c r="J95" s="71"/>
      <c r="K95" s="93" t="s">
        <v>83</v>
      </c>
      <c r="L95" s="486" t="s">
        <v>317</v>
      </c>
      <c r="M95" s="317" t="s">
        <v>185</v>
      </c>
      <c r="N95" s="71"/>
      <c r="O95" s="71"/>
      <c r="P95" s="71"/>
      <c r="Q95" s="71"/>
      <c r="R95" s="71"/>
      <c r="S95" s="71"/>
      <c r="T95" s="82">
        <v>1</v>
      </c>
    </row>
    <row r="96" spans="1:20" s="61" customFormat="1" ht="12.75" customHeight="1" thickBot="1" x14ac:dyDescent="0.25">
      <c r="A96" s="103"/>
      <c r="B96" s="100" t="s">
        <v>83</v>
      </c>
      <c r="C96" s="480" t="s">
        <v>170</v>
      </c>
      <c r="D96" s="513" t="s">
        <v>83</v>
      </c>
      <c r="E96" s="37"/>
      <c r="F96" s="66">
        <v>6</v>
      </c>
      <c r="G96" s="37"/>
      <c r="H96" s="66">
        <v>3</v>
      </c>
      <c r="I96" s="66">
        <v>9</v>
      </c>
      <c r="J96" s="66">
        <v>7</v>
      </c>
      <c r="K96" s="89" t="s">
        <v>83</v>
      </c>
      <c r="L96" s="480" t="s">
        <v>170</v>
      </c>
      <c r="M96" s="513" t="s">
        <v>83</v>
      </c>
      <c r="N96" s="66">
        <v>5</v>
      </c>
      <c r="O96" s="66">
        <v>3</v>
      </c>
      <c r="P96" s="66">
        <v>7</v>
      </c>
      <c r="Q96" s="66">
        <v>6</v>
      </c>
      <c r="R96" s="66">
        <v>9</v>
      </c>
      <c r="S96" s="66">
        <v>2</v>
      </c>
      <c r="T96" s="83">
        <v>57</v>
      </c>
    </row>
    <row r="97" spans="1:20" s="61" customFormat="1" ht="12.75" customHeight="1" thickBot="1" x14ac:dyDescent="0.25">
      <c r="A97" s="103"/>
      <c r="B97" s="97" t="s">
        <v>123</v>
      </c>
      <c r="C97" s="67" t="s">
        <v>329</v>
      </c>
      <c r="D97" s="476" t="s">
        <v>185</v>
      </c>
      <c r="E97" s="68">
        <v>721</v>
      </c>
      <c r="F97" s="68">
        <v>817</v>
      </c>
      <c r="G97" s="68">
        <v>1094</v>
      </c>
      <c r="H97" s="68">
        <v>1829</v>
      </c>
      <c r="I97" s="68">
        <v>2130</v>
      </c>
      <c r="J97" s="68">
        <v>2884</v>
      </c>
      <c r="K97" s="92" t="s">
        <v>123</v>
      </c>
      <c r="L97" s="67" t="s">
        <v>329</v>
      </c>
      <c r="M97" s="476" t="s">
        <v>185</v>
      </c>
      <c r="N97" s="68">
        <v>16573</v>
      </c>
      <c r="O97" s="68">
        <v>9759</v>
      </c>
      <c r="P97" s="68">
        <v>4218</v>
      </c>
      <c r="Q97" s="68">
        <v>3259</v>
      </c>
      <c r="R97" s="68">
        <v>1100</v>
      </c>
      <c r="S97" s="68">
        <v>1665</v>
      </c>
      <c r="T97" s="84">
        <v>46049</v>
      </c>
    </row>
    <row r="98" spans="1:20" s="61" customFormat="1" ht="12.75" customHeight="1" thickBot="1" x14ac:dyDescent="0.25">
      <c r="A98" s="103"/>
      <c r="B98" s="97" t="s">
        <v>124</v>
      </c>
      <c r="C98" s="67" t="s">
        <v>401</v>
      </c>
      <c r="D98" s="476" t="s">
        <v>187</v>
      </c>
      <c r="E98" s="68">
        <v>12963</v>
      </c>
      <c r="F98" s="68">
        <v>15012</v>
      </c>
      <c r="G98" s="68">
        <v>18136</v>
      </c>
      <c r="H98" s="68">
        <v>23513</v>
      </c>
      <c r="I98" s="68">
        <v>26177</v>
      </c>
      <c r="J98" s="68">
        <v>24708</v>
      </c>
      <c r="K98" s="92" t="s">
        <v>124</v>
      </c>
      <c r="L98" s="67" t="s">
        <v>401</v>
      </c>
      <c r="M98" s="476" t="s">
        <v>187</v>
      </c>
      <c r="N98" s="68">
        <v>34370</v>
      </c>
      <c r="O98" s="68">
        <v>31253</v>
      </c>
      <c r="P98" s="68">
        <v>34165</v>
      </c>
      <c r="Q98" s="68">
        <v>24636</v>
      </c>
      <c r="R98" s="68">
        <v>19160</v>
      </c>
      <c r="S98" s="68">
        <v>18429</v>
      </c>
      <c r="T98" s="84">
        <v>282522</v>
      </c>
    </row>
    <row r="99" spans="1:20" s="61" customFormat="1" ht="12.75" customHeight="1" x14ac:dyDescent="0.2">
      <c r="A99" s="103"/>
      <c r="B99" s="98" t="s">
        <v>126</v>
      </c>
      <c r="C99" s="485" t="s">
        <v>330</v>
      </c>
      <c r="D99" s="319" t="s">
        <v>185</v>
      </c>
      <c r="E99" s="70">
        <v>2</v>
      </c>
      <c r="F99" s="75"/>
      <c r="G99" s="70">
        <v>53</v>
      </c>
      <c r="H99" s="70">
        <v>13</v>
      </c>
      <c r="I99" s="70">
        <v>7</v>
      </c>
      <c r="J99" s="70">
        <v>2</v>
      </c>
      <c r="K99" s="91" t="s">
        <v>126</v>
      </c>
      <c r="L99" s="485" t="s">
        <v>330</v>
      </c>
      <c r="M99" s="319" t="s">
        <v>185</v>
      </c>
      <c r="N99" s="75"/>
      <c r="O99" s="70">
        <v>4</v>
      </c>
      <c r="P99" s="70">
        <v>4</v>
      </c>
      <c r="Q99" s="70">
        <v>9</v>
      </c>
      <c r="R99" s="75"/>
      <c r="S99" s="70">
        <v>1</v>
      </c>
      <c r="T99" s="85">
        <v>95</v>
      </c>
    </row>
    <row r="100" spans="1:20" s="61" customFormat="1" ht="12.75" customHeight="1" x14ac:dyDescent="0.2">
      <c r="A100" s="103"/>
      <c r="B100" s="99" t="s">
        <v>83</v>
      </c>
      <c r="C100" s="486" t="s">
        <v>376</v>
      </c>
      <c r="D100" s="317" t="s">
        <v>186</v>
      </c>
      <c r="E100" s="64">
        <v>621</v>
      </c>
      <c r="F100" s="64">
        <v>713</v>
      </c>
      <c r="G100" s="64">
        <v>647</v>
      </c>
      <c r="H100" s="64">
        <v>727</v>
      </c>
      <c r="I100" s="64">
        <v>714</v>
      </c>
      <c r="J100" s="64">
        <v>614</v>
      </c>
      <c r="K100" s="88" t="s">
        <v>83</v>
      </c>
      <c r="L100" s="486" t="s">
        <v>376</v>
      </c>
      <c r="M100" s="317" t="s">
        <v>186</v>
      </c>
      <c r="N100" s="64">
        <v>482</v>
      </c>
      <c r="O100" s="64">
        <v>620</v>
      </c>
      <c r="P100" s="64">
        <v>568</v>
      </c>
      <c r="Q100" s="64">
        <v>575</v>
      </c>
      <c r="R100" s="64">
        <v>451</v>
      </c>
      <c r="S100" s="64">
        <v>630</v>
      </c>
      <c r="T100" s="82">
        <v>7362</v>
      </c>
    </row>
    <row r="101" spans="1:20" s="61" customFormat="1" ht="12.75" customHeight="1" thickBot="1" x14ac:dyDescent="0.25">
      <c r="A101" s="103"/>
      <c r="B101" s="100" t="s">
        <v>83</v>
      </c>
      <c r="C101" s="480" t="s">
        <v>170</v>
      </c>
      <c r="D101" s="513" t="s">
        <v>83</v>
      </c>
      <c r="E101" s="66">
        <v>623</v>
      </c>
      <c r="F101" s="66">
        <v>713</v>
      </c>
      <c r="G101" s="66">
        <v>700</v>
      </c>
      <c r="H101" s="66">
        <v>740</v>
      </c>
      <c r="I101" s="66">
        <v>721</v>
      </c>
      <c r="J101" s="66">
        <v>616</v>
      </c>
      <c r="K101" s="89" t="s">
        <v>83</v>
      </c>
      <c r="L101" s="480" t="s">
        <v>170</v>
      </c>
      <c r="M101" s="513" t="s">
        <v>83</v>
      </c>
      <c r="N101" s="66">
        <v>482</v>
      </c>
      <c r="O101" s="66">
        <v>624</v>
      </c>
      <c r="P101" s="66">
        <v>572</v>
      </c>
      <c r="Q101" s="66">
        <v>584</v>
      </c>
      <c r="R101" s="66">
        <v>451</v>
      </c>
      <c r="S101" s="66">
        <v>631</v>
      </c>
      <c r="T101" s="83">
        <v>7457</v>
      </c>
    </row>
    <row r="102" spans="1:20" s="61" customFormat="1" ht="12.75" customHeight="1" thickBot="1" x14ac:dyDescent="0.25">
      <c r="A102" s="103"/>
      <c r="B102" s="97" t="s">
        <v>127</v>
      </c>
      <c r="C102" s="67" t="s">
        <v>317</v>
      </c>
      <c r="D102" s="476" t="s">
        <v>185</v>
      </c>
      <c r="E102" s="68">
        <v>125</v>
      </c>
      <c r="F102" s="68">
        <v>283</v>
      </c>
      <c r="G102" s="68">
        <v>231</v>
      </c>
      <c r="H102" s="68">
        <v>474</v>
      </c>
      <c r="I102" s="68">
        <v>982</v>
      </c>
      <c r="J102" s="68">
        <v>3505</v>
      </c>
      <c r="K102" s="92" t="s">
        <v>127</v>
      </c>
      <c r="L102" s="67" t="s">
        <v>317</v>
      </c>
      <c r="M102" s="476" t="s">
        <v>185</v>
      </c>
      <c r="N102" s="68">
        <v>6732</v>
      </c>
      <c r="O102" s="68">
        <v>1230</v>
      </c>
      <c r="P102" s="68">
        <v>1206</v>
      </c>
      <c r="Q102" s="68">
        <v>1200</v>
      </c>
      <c r="R102" s="68">
        <v>201</v>
      </c>
      <c r="S102" s="68">
        <v>1207</v>
      </c>
      <c r="T102" s="84">
        <v>17376</v>
      </c>
    </row>
    <row r="103" spans="1:20" s="61" customFormat="1" ht="12.75" customHeight="1" thickBot="1" x14ac:dyDescent="0.25">
      <c r="A103" s="103"/>
      <c r="B103" s="97" t="s">
        <v>128</v>
      </c>
      <c r="C103" s="67" t="s">
        <v>331</v>
      </c>
      <c r="D103" s="476" t="s">
        <v>185</v>
      </c>
      <c r="E103" s="68">
        <v>1</v>
      </c>
      <c r="F103" s="68">
        <v>9</v>
      </c>
      <c r="G103" s="68">
        <v>2</v>
      </c>
      <c r="H103" s="68">
        <v>8</v>
      </c>
      <c r="I103" s="68">
        <v>16</v>
      </c>
      <c r="J103" s="68">
        <v>129</v>
      </c>
      <c r="K103" s="92" t="s">
        <v>128</v>
      </c>
      <c r="L103" s="67" t="s">
        <v>331</v>
      </c>
      <c r="M103" s="476" t="s">
        <v>185</v>
      </c>
      <c r="N103" s="68">
        <v>630</v>
      </c>
      <c r="O103" s="68">
        <v>255</v>
      </c>
      <c r="P103" s="68">
        <v>217</v>
      </c>
      <c r="Q103" s="68">
        <v>193</v>
      </c>
      <c r="R103" s="68">
        <v>5</v>
      </c>
      <c r="S103" s="68">
        <v>193</v>
      </c>
      <c r="T103" s="84">
        <v>1658</v>
      </c>
    </row>
    <row r="104" spans="1:20" s="61" customFormat="1" ht="12.75" customHeight="1" thickBot="1" x14ac:dyDescent="0.25">
      <c r="A104" s="103"/>
      <c r="B104" s="97" t="s">
        <v>129</v>
      </c>
      <c r="C104" s="67" t="s">
        <v>332</v>
      </c>
      <c r="D104" s="476" t="s">
        <v>185</v>
      </c>
      <c r="E104" s="68">
        <v>1</v>
      </c>
      <c r="F104" s="68">
        <v>4</v>
      </c>
      <c r="G104" s="57"/>
      <c r="H104" s="68">
        <v>6</v>
      </c>
      <c r="I104" s="57"/>
      <c r="J104" s="57"/>
      <c r="K104" s="90" t="s">
        <v>129</v>
      </c>
      <c r="L104" s="67" t="s">
        <v>332</v>
      </c>
      <c r="M104" s="476" t="s">
        <v>185</v>
      </c>
      <c r="N104" s="68">
        <v>252</v>
      </c>
      <c r="O104" s="68">
        <v>234</v>
      </c>
      <c r="P104" s="68">
        <v>147</v>
      </c>
      <c r="Q104" s="57"/>
      <c r="R104" s="57"/>
      <c r="S104" s="68">
        <v>1</v>
      </c>
      <c r="T104" s="84">
        <v>645</v>
      </c>
    </row>
    <row r="105" spans="1:20" s="61" customFormat="1" ht="12.75" customHeight="1" thickBot="1" x14ac:dyDescent="0.25">
      <c r="A105" s="103"/>
      <c r="B105" s="97" t="s">
        <v>130</v>
      </c>
      <c r="C105" s="67" t="s">
        <v>547</v>
      </c>
      <c r="D105" s="476" t="s">
        <v>185</v>
      </c>
      <c r="E105" s="57"/>
      <c r="F105" s="57"/>
      <c r="G105" s="57"/>
      <c r="H105" s="57"/>
      <c r="I105" s="57"/>
      <c r="J105" s="57"/>
      <c r="K105" s="90" t="s">
        <v>130</v>
      </c>
      <c r="L105" s="67" t="s">
        <v>547</v>
      </c>
      <c r="M105" s="476" t="s">
        <v>185</v>
      </c>
      <c r="N105" s="57"/>
      <c r="O105" s="68">
        <v>4</v>
      </c>
      <c r="P105" s="68">
        <v>3</v>
      </c>
      <c r="Q105" s="57"/>
      <c r="R105" s="57"/>
      <c r="S105" s="57"/>
      <c r="T105" s="84">
        <v>7</v>
      </c>
    </row>
    <row r="106" spans="1:20" s="61" customFormat="1" ht="12.75" customHeight="1" x14ac:dyDescent="0.2">
      <c r="A106" s="103"/>
      <c r="B106" s="98" t="s">
        <v>132</v>
      </c>
      <c r="C106" s="485" t="s">
        <v>377</v>
      </c>
      <c r="D106" s="319" t="s">
        <v>186</v>
      </c>
      <c r="E106" s="70">
        <v>338</v>
      </c>
      <c r="F106" s="70">
        <v>346</v>
      </c>
      <c r="G106" s="70">
        <v>555</v>
      </c>
      <c r="H106" s="70">
        <v>1728</v>
      </c>
      <c r="I106" s="70">
        <v>8825</v>
      </c>
      <c r="J106" s="70">
        <v>9531</v>
      </c>
      <c r="K106" s="91" t="s">
        <v>132</v>
      </c>
      <c r="L106" s="485" t="s">
        <v>377</v>
      </c>
      <c r="M106" s="319" t="s">
        <v>186</v>
      </c>
      <c r="N106" s="70">
        <v>10031</v>
      </c>
      <c r="O106" s="70">
        <v>13634</v>
      </c>
      <c r="P106" s="70">
        <v>13005</v>
      </c>
      <c r="Q106" s="70">
        <v>8490</v>
      </c>
      <c r="R106" s="70">
        <v>604</v>
      </c>
      <c r="S106" s="70">
        <v>497</v>
      </c>
      <c r="T106" s="85">
        <v>67584</v>
      </c>
    </row>
    <row r="107" spans="1:20" s="61" customFormat="1" ht="12.75" customHeight="1" x14ac:dyDescent="0.2">
      <c r="A107" s="103"/>
      <c r="B107" s="99" t="s">
        <v>83</v>
      </c>
      <c r="C107" s="486" t="s">
        <v>384</v>
      </c>
      <c r="D107" s="317" t="s">
        <v>186</v>
      </c>
      <c r="E107" s="64">
        <v>1</v>
      </c>
      <c r="F107" s="71"/>
      <c r="G107" s="64">
        <v>9</v>
      </c>
      <c r="H107" s="64">
        <v>231</v>
      </c>
      <c r="I107" s="64">
        <v>320</v>
      </c>
      <c r="J107" s="64">
        <v>822</v>
      </c>
      <c r="K107" s="88" t="s">
        <v>83</v>
      </c>
      <c r="L107" s="486" t="s">
        <v>384</v>
      </c>
      <c r="M107" s="317" t="s">
        <v>186</v>
      </c>
      <c r="N107" s="64">
        <v>1586</v>
      </c>
      <c r="O107" s="64">
        <v>1953</v>
      </c>
      <c r="P107" s="64">
        <v>1381</v>
      </c>
      <c r="Q107" s="64">
        <v>1142</v>
      </c>
      <c r="R107" s="64">
        <v>5</v>
      </c>
      <c r="S107" s="64">
        <v>3</v>
      </c>
      <c r="T107" s="82">
        <v>7453</v>
      </c>
    </row>
    <row r="108" spans="1:20" s="61" customFormat="1" ht="12.75" customHeight="1" x14ac:dyDescent="0.2">
      <c r="A108" s="103"/>
      <c r="B108" s="99" t="s">
        <v>83</v>
      </c>
      <c r="C108" s="486" t="s">
        <v>378</v>
      </c>
      <c r="D108" s="317" t="s">
        <v>186</v>
      </c>
      <c r="E108" s="64">
        <v>178</v>
      </c>
      <c r="F108" s="64">
        <v>60</v>
      </c>
      <c r="G108" s="64">
        <v>170</v>
      </c>
      <c r="H108" s="64">
        <v>555</v>
      </c>
      <c r="I108" s="64">
        <v>18232</v>
      </c>
      <c r="J108" s="64">
        <v>14513</v>
      </c>
      <c r="K108" s="88" t="s">
        <v>83</v>
      </c>
      <c r="L108" s="486" t="s">
        <v>378</v>
      </c>
      <c r="M108" s="317" t="s">
        <v>186</v>
      </c>
      <c r="N108" s="64">
        <v>14826</v>
      </c>
      <c r="O108" s="64">
        <v>19911</v>
      </c>
      <c r="P108" s="64">
        <v>24152</v>
      </c>
      <c r="Q108" s="64">
        <v>15231</v>
      </c>
      <c r="R108" s="64">
        <v>120</v>
      </c>
      <c r="S108" s="64">
        <v>198</v>
      </c>
      <c r="T108" s="82">
        <v>108146</v>
      </c>
    </row>
    <row r="109" spans="1:20" s="61" customFormat="1" ht="12.75" customHeight="1" x14ac:dyDescent="0.2">
      <c r="A109" s="103"/>
      <c r="B109" s="99" t="s">
        <v>83</v>
      </c>
      <c r="C109" s="486" t="s">
        <v>334</v>
      </c>
      <c r="D109" s="317" t="s">
        <v>185</v>
      </c>
      <c r="E109" s="64">
        <v>393</v>
      </c>
      <c r="F109" s="64">
        <v>14</v>
      </c>
      <c r="G109" s="64">
        <v>4386</v>
      </c>
      <c r="H109" s="64">
        <v>32980</v>
      </c>
      <c r="I109" s="64">
        <v>123242</v>
      </c>
      <c r="J109" s="64">
        <v>147710</v>
      </c>
      <c r="K109" s="88" t="s">
        <v>83</v>
      </c>
      <c r="L109" s="486" t="s">
        <v>334</v>
      </c>
      <c r="M109" s="317" t="s">
        <v>185</v>
      </c>
      <c r="N109" s="64">
        <v>182846</v>
      </c>
      <c r="O109" s="64">
        <v>189011</v>
      </c>
      <c r="P109" s="64">
        <v>152620</v>
      </c>
      <c r="Q109" s="64">
        <v>80915</v>
      </c>
      <c r="R109" s="64">
        <v>208</v>
      </c>
      <c r="S109" s="64">
        <v>11</v>
      </c>
      <c r="T109" s="82">
        <v>914336</v>
      </c>
    </row>
    <row r="110" spans="1:20" s="61" customFormat="1" ht="12.75" customHeight="1" x14ac:dyDescent="0.2">
      <c r="A110" s="103"/>
      <c r="B110" s="99" t="s">
        <v>83</v>
      </c>
      <c r="C110" s="486" t="s">
        <v>335</v>
      </c>
      <c r="D110" s="317" t="s">
        <v>185</v>
      </c>
      <c r="E110" s="64">
        <v>24</v>
      </c>
      <c r="F110" s="64">
        <v>15</v>
      </c>
      <c r="G110" s="64">
        <v>1016</v>
      </c>
      <c r="H110" s="64">
        <v>16836</v>
      </c>
      <c r="I110" s="64">
        <v>64832</v>
      </c>
      <c r="J110" s="64">
        <v>76081</v>
      </c>
      <c r="K110" s="88" t="s">
        <v>83</v>
      </c>
      <c r="L110" s="486" t="s">
        <v>335</v>
      </c>
      <c r="M110" s="317" t="s">
        <v>185</v>
      </c>
      <c r="N110" s="64">
        <v>100194</v>
      </c>
      <c r="O110" s="64">
        <v>91359</v>
      </c>
      <c r="P110" s="64">
        <v>70577</v>
      </c>
      <c r="Q110" s="64">
        <v>32998</v>
      </c>
      <c r="R110" s="64">
        <v>63</v>
      </c>
      <c r="S110" s="64">
        <v>22</v>
      </c>
      <c r="T110" s="82">
        <v>454017</v>
      </c>
    </row>
    <row r="111" spans="1:20" s="61" customFormat="1" ht="12.75" customHeight="1" x14ac:dyDescent="0.2">
      <c r="A111" s="103"/>
      <c r="B111" s="99" t="s">
        <v>83</v>
      </c>
      <c r="C111" s="486" t="s">
        <v>379</v>
      </c>
      <c r="D111" s="317" t="s">
        <v>186</v>
      </c>
      <c r="E111" s="64">
        <v>10</v>
      </c>
      <c r="F111" s="71"/>
      <c r="G111" s="64">
        <v>16</v>
      </c>
      <c r="H111" s="64">
        <v>286</v>
      </c>
      <c r="I111" s="64">
        <v>171</v>
      </c>
      <c r="J111" s="64">
        <v>624</v>
      </c>
      <c r="K111" s="88" t="s">
        <v>83</v>
      </c>
      <c r="L111" s="486" t="s">
        <v>379</v>
      </c>
      <c r="M111" s="317" t="s">
        <v>186</v>
      </c>
      <c r="N111" s="64">
        <v>611</v>
      </c>
      <c r="O111" s="64">
        <v>970</v>
      </c>
      <c r="P111" s="64">
        <v>596</v>
      </c>
      <c r="Q111" s="64">
        <v>474</v>
      </c>
      <c r="R111" s="64">
        <v>98</v>
      </c>
      <c r="S111" s="64">
        <v>55</v>
      </c>
      <c r="T111" s="82">
        <v>3911</v>
      </c>
    </row>
    <row r="112" spans="1:20" s="61" customFormat="1" ht="12.75" customHeight="1" x14ac:dyDescent="0.2">
      <c r="A112" s="103"/>
      <c r="B112" s="99" t="s">
        <v>83</v>
      </c>
      <c r="C112" s="486" t="s">
        <v>380</v>
      </c>
      <c r="D112" s="317" t="s">
        <v>186</v>
      </c>
      <c r="E112" s="64">
        <v>8</v>
      </c>
      <c r="F112" s="64">
        <v>4</v>
      </c>
      <c r="G112" s="64">
        <v>3</v>
      </c>
      <c r="H112" s="64">
        <v>4</v>
      </c>
      <c r="I112" s="64">
        <v>2</v>
      </c>
      <c r="J112" s="64">
        <v>29</v>
      </c>
      <c r="K112" s="88" t="s">
        <v>83</v>
      </c>
      <c r="L112" s="486" t="s">
        <v>380</v>
      </c>
      <c r="M112" s="317" t="s">
        <v>186</v>
      </c>
      <c r="N112" s="64">
        <v>6</v>
      </c>
      <c r="O112" s="64">
        <v>6</v>
      </c>
      <c r="P112" s="64">
        <v>10</v>
      </c>
      <c r="Q112" s="64">
        <v>3</v>
      </c>
      <c r="R112" s="64">
        <v>4</v>
      </c>
      <c r="S112" s="64">
        <v>6</v>
      </c>
      <c r="T112" s="82">
        <v>85</v>
      </c>
    </row>
    <row r="113" spans="1:20" s="61" customFormat="1" ht="12.75" customHeight="1" x14ac:dyDescent="0.2">
      <c r="A113" s="103"/>
      <c r="B113" s="99" t="s">
        <v>83</v>
      </c>
      <c r="C113" s="486" t="s">
        <v>381</v>
      </c>
      <c r="D113" s="317" t="s">
        <v>186</v>
      </c>
      <c r="E113" s="64">
        <v>2334</v>
      </c>
      <c r="F113" s="64">
        <v>5428</v>
      </c>
      <c r="G113" s="64">
        <v>9249</v>
      </c>
      <c r="H113" s="64">
        <v>12727</v>
      </c>
      <c r="I113" s="64">
        <v>6839</v>
      </c>
      <c r="J113" s="64">
        <v>7533</v>
      </c>
      <c r="K113" s="88" t="s">
        <v>83</v>
      </c>
      <c r="L113" s="486" t="s">
        <v>381</v>
      </c>
      <c r="M113" s="317" t="s">
        <v>186</v>
      </c>
      <c r="N113" s="64">
        <v>7861</v>
      </c>
      <c r="O113" s="64">
        <v>8993</v>
      </c>
      <c r="P113" s="64">
        <v>8757</v>
      </c>
      <c r="Q113" s="64">
        <v>10549</v>
      </c>
      <c r="R113" s="64">
        <v>4393</v>
      </c>
      <c r="S113" s="64">
        <v>375</v>
      </c>
      <c r="T113" s="82">
        <v>85038</v>
      </c>
    </row>
    <row r="114" spans="1:20" s="61" customFormat="1" ht="12.75" customHeight="1" x14ac:dyDescent="0.2">
      <c r="A114" s="103"/>
      <c r="B114" s="99" t="s">
        <v>83</v>
      </c>
      <c r="C114" s="486" t="s">
        <v>382</v>
      </c>
      <c r="D114" s="317" t="s">
        <v>186</v>
      </c>
      <c r="E114" s="64">
        <v>20</v>
      </c>
      <c r="F114" s="64">
        <v>192</v>
      </c>
      <c r="G114" s="64">
        <v>272</v>
      </c>
      <c r="H114" s="64">
        <v>329</v>
      </c>
      <c r="I114" s="64">
        <v>948</v>
      </c>
      <c r="J114" s="64">
        <v>1410</v>
      </c>
      <c r="K114" s="88" t="s">
        <v>83</v>
      </c>
      <c r="L114" s="486" t="s">
        <v>382</v>
      </c>
      <c r="M114" s="317" t="s">
        <v>186</v>
      </c>
      <c r="N114" s="64">
        <v>1639</v>
      </c>
      <c r="O114" s="64">
        <v>1796</v>
      </c>
      <c r="P114" s="64">
        <v>1785</v>
      </c>
      <c r="Q114" s="64">
        <v>1573</v>
      </c>
      <c r="R114" s="64">
        <v>259</v>
      </c>
      <c r="S114" s="64">
        <v>116</v>
      </c>
      <c r="T114" s="82">
        <v>10339</v>
      </c>
    </row>
    <row r="115" spans="1:20" s="61" customFormat="1" ht="12.75" customHeight="1" x14ac:dyDescent="0.2">
      <c r="A115" s="103"/>
      <c r="B115" s="99" t="s">
        <v>83</v>
      </c>
      <c r="C115" s="486" t="s">
        <v>383</v>
      </c>
      <c r="D115" s="317" t="s">
        <v>186</v>
      </c>
      <c r="E115" s="71"/>
      <c r="F115" s="64">
        <v>2</v>
      </c>
      <c r="G115" s="64">
        <v>2</v>
      </c>
      <c r="H115" s="64">
        <v>64</v>
      </c>
      <c r="I115" s="64">
        <v>147</v>
      </c>
      <c r="J115" s="64">
        <v>231</v>
      </c>
      <c r="K115" s="88" t="s">
        <v>83</v>
      </c>
      <c r="L115" s="486" t="s">
        <v>383</v>
      </c>
      <c r="M115" s="317" t="s">
        <v>186</v>
      </c>
      <c r="N115" s="64">
        <v>875</v>
      </c>
      <c r="O115" s="64">
        <v>712</v>
      </c>
      <c r="P115" s="64">
        <v>307</v>
      </c>
      <c r="Q115" s="64">
        <v>126</v>
      </c>
      <c r="R115" s="64">
        <v>1</v>
      </c>
      <c r="S115" s="64">
        <v>5</v>
      </c>
      <c r="T115" s="82">
        <v>2472</v>
      </c>
    </row>
    <row r="116" spans="1:20" s="61" customFormat="1" ht="12.75" customHeight="1" x14ac:dyDescent="0.2">
      <c r="A116" s="103"/>
      <c r="B116" s="99" t="s">
        <v>83</v>
      </c>
      <c r="C116" s="486" t="s">
        <v>385</v>
      </c>
      <c r="D116" s="317" t="s">
        <v>186</v>
      </c>
      <c r="E116" s="71"/>
      <c r="F116" s="71"/>
      <c r="G116" s="71"/>
      <c r="H116" s="64">
        <v>9</v>
      </c>
      <c r="I116" s="64">
        <v>144</v>
      </c>
      <c r="J116" s="64">
        <v>520</v>
      </c>
      <c r="K116" s="88" t="s">
        <v>83</v>
      </c>
      <c r="L116" s="486" t="s">
        <v>385</v>
      </c>
      <c r="M116" s="317" t="s">
        <v>186</v>
      </c>
      <c r="N116" s="64">
        <v>1018</v>
      </c>
      <c r="O116" s="64">
        <v>1649</v>
      </c>
      <c r="P116" s="64">
        <v>693</v>
      </c>
      <c r="Q116" s="64">
        <v>319</v>
      </c>
      <c r="R116" s="64">
        <v>3</v>
      </c>
      <c r="S116" s="71"/>
      <c r="T116" s="82">
        <v>4355</v>
      </c>
    </row>
    <row r="117" spans="1:20" s="61" customFormat="1" ht="12.75" customHeight="1" thickBot="1" x14ac:dyDescent="0.25">
      <c r="A117" s="103"/>
      <c r="B117" s="100" t="s">
        <v>83</v>
      </c>
      <c r="C117" s="480" t="s">
        <v>170</v>
      </c>
      <c r="D117" s="513" t="s">
        <v>83</v>
      </c>
      <c r="E117" s="66">
        <v>3306</v>
      </c>
      <c r="F117" s="66">
        <v>6061</v>
      </c>
      <c r="G117" s="66">
        <v>15678</v>
      </c>
      <c r="H117" s="66">
        <v>65749</v>
      </c>
      <c r="I117" s="66">
        <v>223702</v>
      </c>
      <c r="J117" s="66">
        <v>259004</v>
      </c>
      <c r="K117" s="89" t="s">
        <v>83</v>
      </c>
      <c r="L117" s="480" t="s">
        <v>170</v>
      </c>
      <c r="M117" s="513" t="s">
        <v>83</v>
      </c>
      <c r="N117" s="66">
        <v>321493</v>
      </c>
      <c r="O117" s="66">
        <v>329994</v>
      </c>
      <c r="P117" s="66">
        <v>273883</v>
      </c>
      <c r="Q117" s="66">
        <v>151820</v>
      </c>
      <c r="R117" s="66">
        <v>5758</v>
      </c>
      <c r="S117" s="66">
        <v>1288</v>
      </c>
      <c r="T117" s="83">
        <v>1657736</v>
      </c>
    </row>
    <row r="118" spans="1:20" s="61" customFormat="1" ht="12.75" customHeight="1" thickBot="1" x14ac:dyDescent="0.25">
      <c r="A118" s="103"/>
      <c r="B118" s="97" t="s">
        <v>133</v>
      </c>
      <c r="C118" s="67" t="s">
        <v>336</v>
      </c>
      <c r="D118" s="476" t="s">
        <v>185</v>
      </c>
      <c r="E118" s="57"/>
      <c r="F118" s="57"/>
      <c r="G118" s="57"/>
      <c r="H118" s="57"/>
      <c r="I118" s="57"/>
      <c r="J118" s="68">
        <v>137</v>
      </c>
      <c r="K118" s="92" t="s">
        <v>133</v>
      </c>
      <c r="L118" s="67" t="s">
        <v>336</v>
      </c>
      <c r="M118" s="476" t="s">
        <v>185</v>
      </c>
      <c r="N118" s="57"/>
      <c r="O118" s="57"/>
      <c r="P118" s="57"/>
      <c r="Q118" s="57"/>
      <c r="R118" s="57"/>
      <c r="S118" s="57"/>
      <c r="T118" s="84">
        <v>137</v>
      </c>
    </row>
    <row r="119" spans="1:20" s="61" customFormat="1" ht="12.75" customHeight="1" thickBot="1" x14ac:dyDescent="0.25">
      <c r="A119" s="103"/>
      <c r="B119" s="100" t="s">
        <v>134</v>
      </c>
      <c r="C119" s="65" t="s">
        <v>337</v>
      </c>
      <c r="D119" s="513" t="s">
        <v>185</v>
      </c>
      <c r="E119" s="37"/>
      <c r="F119" s="66">
        <v>11</v>
      </c>
      <c r="G119" s="37"/>
      <c r="H119" s="37"/>
      <c r="I119" s="66">
        <v>24</v>
      </c>
      <c r="J119" s="37"/>
      <c r="K119" s="95" t="s">
        <v>134</v>
      </c>
      <c r="L119" s="65" t="s">
        <v>337</v>
      </c>
      <c r="M119" s="513" t="s">
        <v>185</v>
      </c>
      <c r="N119" s="66">
        <v>387</v>
      </c>
      <c r="O119" s="66">
        <v>6</v>
      </c>
      <c r="P119" s="37"/>
      <c r="Q119" s="66">
        <v>8</v>
      </c>
      <c r="R119" s="37"/>
      <c r="S119" s="37"/>
      <c r="T119" s="83">
        <v>436</v>
      </c>
    </row>
    <row r="120" spans="1:20" s="61" customFormat="1" ht="12.75" customHeight="1" x14ac:dyDescent="0.2">
      <c r="A120" s="103"/>
      <c r="B120" s="98" t="s">
        <v>135</v>
      </c>
      <c r="C120" s="485" t="s">
        <v>387</v>
      </c>
      <c r="D120" s="319" t="s">
        <v>186</v>
      </c>
      <c r="E120" s="70">
        <v>7</v>
      </c>
      <c r="F120" s="70">
        <v>12</v>
      </c>
      <c r="G120" s="70">
        <v>2</v>
      </c>
      <c r="H120" s="70">
        <v>1</v>
      </c>
      <c r="I120" s="70">
        <v>2</v>
      </c>
      <c r="J120" s="70">
        <v>4</v>
      </c>
      <c r="K120" s="91" t="s">
        <v>135</v>
      </c>
      <c r="L120" s="485" t="s">
        <v>387</v>
      </c>
      <c r="M120" s="319" t="s">
        <v>186</v>
      </c>
      <c r="N120" s="70">
        <v>11</v>
      </c>
      <c r="O120" s="70">
        <v>15</v>
      </c>
      <c r="P120" s="70">
        <v>4</v>
      </c>
      <c r="Q120" s="70">
        <v>1</v>
      </c>
      <c r="R120" s="70">
        <v>4</v>
      </c>
      <c r="S120" s="70">
        <v>15</v>
      </c>
      <c r="T120" s="85">
        <v>78</v>
      </c>
    </row>
    <row r="121" spans="1:20" s="61" customFormat="1" ht="12.75" customHeight="1" x14ac:dyDescent="0.2">
      <c r="A121" s="103"/>
      <c r="B121" s="99" t="s">
        <v>83</v>
      </c>
      <c r="C121" s="486" t="s">
        <v>386</v>
      </c>
      <c r="D121" s="317" t="s">
        <v>186</v>
      </c>
      <c r="E121" s="71"/>
      <c r="F121" s="64">
        <v>5</v>
      </c>
      <c r="G121" s="71"/>
      <c r="H121" s="64">
        <v>1</v>
      </c>
      <c r="I121" s="71"/>
      <c r="J121" s="64">
        <v>1</v>
      </c>
      <c r="K121" s="88" t="s">
        <v>83</v>
      </c>
      <c r="L121" s="486" t="s">
        <v>386</v>
      </c>
      <c r="M121" s="317" t="s">
        <v>186</v>
      </c>
      <c r="N121" s="71"/>
      <c r="O121" s="71"/>
      <c r="P121" s="71"/>
      <c r="Q121" s="71"/>
      <c r="R121" s="64">
        <v>5</v>
      </c>
      <c r="S121" s="64">
        <v>1</v>
      </c>
      <c r="T121" s="82">
        <v>13</v>
      </c>
    </row>
    <row r="122" spans="1:20" s="61" customFormat="1" ht="12.75" customHeight="1" x14ac:dyDescent="0.2">
      <c r="A122" s="103"/>
      <c r="B122" s="99" t="s">
        <v>83</v>
      </c>
      <c r="C122" s="486" t="s">
        <v>549</v>
      </c>
      <c r="D122" s="317" t="s">
        <v>185</v>
      </c>
      <c r="E122" s="71"/>
      <c r="F122" s="64">
        <v>3</v>
      </c>
      <c r="G122" s="64">
        <v>1</v>
      </c>
      <c r="H122" s="64">
        <v>4</v>
      </c>
      <c r="I122" s="71"/>
      <c r="J122" s="71"/>
      <c r="K122" s="93" t="s">
        <v>83</v>
      </c>
      <c r="L122" s="486" t="s">
        <v>549</v>
      </c>
      <c r="M122" s="317" t="s">
        <v>185</v>
      </c>
      <c r="N122" s="64">
        <v>215</v>
      </c>
      <c r="O122" s="64">
        <v>1206</v>
      </c>
      <c r="P122" s="64">
        <v>398</v>
      </c>
      <c r="Q122" s="64">
        <v>140</v>
      </c>
      <c r="R122" s="64">
        <v>105</v>
      </c>
      <c r="S122" s="64">
        <v>102</v>
      </c>
      <c r="T122" s="82">
        <v>2174</v>
      </c>
    </row>
    <row r="123" spans="1:20" s="62" customFormat="1" ht="12.75" customHeight="1" thickBot="1" x14ac:dyDescent="0.25">
      <c r="A123" s="104"/>
      <c r="B123" s="100" t="s">
        <v>83</v>
      </c>
      <c r="C123" s="480" t="s">
        <v>170</v>
      </c>
      <c r="D123" s="513" t="s">
        <v>83</v>
      </c>
      <c r="E123" s="66">
        <v>7</v>
      </c>
      <c r="F123" s="66">
        <v>20</v>
      </c>
      <c r="G123" s="66">
        <v>3</v>
      </c>
      <c r="H123" s="66">
        <v>6</v>
      </c>
      <c r="I123" s="66">
        <v>2</v>
      </c>
      <c r="J123" s="66">
        <v>5</v>
      </c>
      <c r="K123" s="89" t="s">
        <v>83</v>
      </c>
      <c r="L123" s="480" t="s">
        <v>170</v>
      </c>
      <c r="M123" s="513" t="s">
        <v>83</v>
      </c>
      <c r="N123" s="66">
        <v>226</v>
      </c>
      <c r="O123" s="66">
        <v>1221</v>
      </c>
      <c r="P123" s="66">
        <v>402</v>
      </c>
      <c r="Q123" s="66">
        <v>141</v>
      </c>
      <c r="R123" s="66">
        <v>114</v>
      </c>
      <c r="S123" s="66">
        <v>118</v>
      </c>
      <c r="T123" s="83">
        <v>2265</v>
      </c>
    </row>
    <row r="124" spans="1:20" s="61" customFormat="1" ht="12.75" customHeight="1" thickBot="1" x14ac:dyDescent="0.25">
      <c r="A124" s="103"/>
      <c r="B124" s="414" t="s">
        <v>136</v>
      </c>
      <c r="C124" s="476" t="s">
        <v>346</v>
      </c>
      <c r="D124" s="476" t="s">
        <v>186</v>
      </c>
      <c r="E124" s="415">
        <v>5</v>
      </c>
      <c r="F124" s="415">
        <v>3</v>
      </c>
      <c r="G124" s="416"/>
      <c r="H124" s="415">
        <v>1</v>
      </c>
      <c r="I124" s="416"/>
      <c r="J124" s="415">
        <v>1</v>
      </c>
      <c r="K124" s="81" t="s">
        <v>136</v>
      </c>
      <c r="L124" s="476" t="s">
        <v>346</v>
      </c>
      <c r="M124" s="476" t="s">
        <v>186</v>
      </c>
      <c r="N124" s="416"/>
      <c r="O124" s="415">
        <v>3</v>
      </c>
      <c r="P124" s="415">
        <v>2</v>
      </c>
      <c r="Q124" s="416"/>
      <c r="R124" s="415">
        <v>4</v>
      </c>
      <c r="S124" s="415">
        <v>3</v>
      </c>
      <c r="T124" s="80">
        <v>22</v>
      </c>
    </row>
    <row r="125" spans="1:20" s="61" customFormat="1" ht="12.75" customHeight="1" x14ac:dyDescent="0.2">
      <c r="A125" s="103"/>
      <c r="B125" s="98" t="s">
        <v>137</v>
      </c>
      <c r="C125" s="486" t="s">
        <v>346</v>
      </c>
      <c r="D125" s="317" t="s">
        <v>186</v>
      </c>
      <c r="E125" s="64">
        <v>1497</v>
      </c>
      <c r="F125" s="64">
        <v>1400</v>
      </c>
      <c r="G125" s="64">
        <v>1357</v>
      </c>
      <c r="H125" s="64">
        <v>1483</v>
      </c>
      <c r="I125" s="64">
        <v>1221</v>
      </c>
      <c r="J125" s="64">
        <v>1422</v>
      </c>
      <c r="K125" s="88" t="s">
        <v>137</v>
      </c>
      <c r="L125" s="486" t="s">
        <v>346</v>
      </c>
      <c r="M125" s="317" t="s">
        <v>186</v>
      </c>
      <c r="N125" s="64">
        <v>1547</v>
      </c>
      <c r="O125" s="64">
        <v>1495</v>
      </c>
      <c r="P125" s="64">
        <v>1272</v>
      </c>
      <c r="Q125" s="64">
        <v>1296</v>
      </c>
      <c r="R125" s="64">
        <v>1962</v>
      </c>
      <c r="S125" s="64">
        <v>2378</v>
      </c>
      <c r="T125" s="87">
        <v>18330</v>
      </c>
    </row>
    <row r="126" spans="1:20" s="61" customFormat="1" ht="12.75" customHeight="1" x14ac:dyDescent="0.2">
      <c r="A126" s="103"/>
      <c r="B126" s="99" t="s">
        <v>83</v>
      </c>
      <c r="C126" s="486" t="s">
        <v>317</v>
      </c>
      <c r="D126" s="317" t="s">
        <v>185</v>
      </c>
      <c r="E126" s="64">
        <v>224</v>
      </c>
      <c r="F126" s="64">
        <v>378</v>
      </c>
      <c r="G126" s="64">
        <v>296</v>
      </c>
      <c r="H126" s="64">
        <v>197</v>
      </c>
      <c r="I126" s="64">
        <v>600</v>
      </c>
      <c r="J126" s="64">
        <v>727</v>
      </c>
      <c r="K126" s="88" t="s">
        <v>83</v>
      </c>
      <c r="L126" s="486" t="s">
        <v>317</v>
      </c>
      <c r="M126" s="317" t="s">
        <v>185</v>
      </c>
      <c r="N126" s="64">
        <v>4641</v>
      </c>
      <c r="O126" s="64">
        <v>3320</v>
      </c>
      <c r="P126" s="64">
        <v>1763</v>
      </c>
      <c r="Q126" s="64">
        <v>739</v>
      </c>
      <c r="R126" s="64">
        <v>269</v>
      </c>
      <c r="S126" s="64">
        <v>368</v>
      </c>
      <c r="T126" s="87">
        <v>13522</v>
      </c>
    </row>
    <row r="127" spans="1:20" s="62" customFormat="1" ht="12.75" customHeight="1" thickBot="1" x14ac:dyDescent="0.25">
      <c r="A127" s="104"/>
      <c r="B127" s="100" t="s">
        <v>83</v>
      </c>
      <c r="C127" s="480" t="s">
        <v>170</v>
      </c>
      <c r="D127" s="513" t="s">
        <v>83</v>
      </c>
      <c r="E127" s="66">
        <v>1721</v>
      </c>
      <c r="F127" s="66">
        <v>1778</v>
      </c>
      <c r="G127" s="66">
        <v>1653</v>
      </c>
      <c r="H127" s="66">
        <v>1680</v>
      </c>
      <c r="I127" s="66">
        <v>1821</v>
      </c>
      <c r="J127" s="66">
        <v>2149</v>
      </c>
      <c r="K127" s="89" t="s">
        <v>83</v>
      </c>
      <c r="L127" s="480" t="s">
        <v>170</v>
      </c>
      <c r="M127" s="513" t="s">
        <v>83</v>
      </c>
      <c r="N127" s="66">
        <v>6188</v>
      </c>
      <c r="O127" s="66">
        <v>4815</v>
      </c>
      <c r="P127" s="66">
        <v>3035</v>
      </c>
      <c r="Q127" s="66">
        <v>2035</v>
      </c>
      <c r="R127" s="66">
        <v>2231</v>
      </c>
      <c r="S127" s="66">
        <v>2746</v>
      </c>
      <c r="T127" s="83">
        <v>31852</v>
      </c>
    </row>
    <row r="128" spans="1:20" s="61" customFormat="1" ht="12.75" customHeight="1" x14ac:dyDescent="0.2">
      <c r="A128" s="103"/>
      <c r="B128" s="98" t="s">
        <v>138</v>
      </c>
      <c r="C128" s="485" t="s">
        <v>346</v>
      </c>
      <c r="D128" s="319" t="s">
        <v>186</v>
      </c>
      <c r="E128" s="70">
        <v>15</v>
      </c>
      <c r="F128" s="70">
        <v>13</v>
      </c>
      <c r="G128" s="70">
        <v>9</v>
      </c>
      <c r="H128" s="75"/>
      <c r="I128" s="75"/>
      <c r="J128" s="75"/>
      <c r="K128" s="96" t="s">
        <v>138</v>
      </c>
      <c r="L128" s="485" t="s">
        <v>346</v>
      </c>
      <c r="M128" s="319" t="s">
        <v>186</v>
      </c>
      <c r="N128" s="70">
        <v>1</v>
      </c>
      <c r="O128" s="75"/>
      <c r="P128" s="70">
        <v>2</v>
      </c>
      <c r="Q128" s="70">
        <v>320</v>
      </c>
      <c r="R128" s="75"/>
      <c r="S128" s="75"/>
      <c r="T128" s="85">
        <v>360</v>
      </c>
    </row>
    <row r="129" spans="1:20" s="61" customFormat="1" ht="12.75" customHeight="1" x14ac:dyDescent="0.2">
      <c r="A129" s="103"/>
      <c r="B129" s="99" t="s">
        <v>83</v>
      </c>
      <c r="C129" s="486" t="s">
        <v>317</v>
      </c>
      <c r="D129" s="317" t="s">
        <v>185</v>
      </c>
      <c r="E129" s="64">
        <v>8</v>
      </c>
      <c r="F129" s="71"/>
      <c r="G129" s="71"/>
      <c r="H129" s="71"/>
      <c r="I129" s="71"/>
      <c r="J129" s="71"/>
      <c r="K129" s="93" t="s">
        <v>83</v>
      </c>
      <c r="L129" s="486" t="s">
        <v>317</v>
      </c>
      <c r="M129" s="317" t="s">
        <v>185</v>
      </c>
      <c r="N129" s="71"/>
      <c r="O129" s="71"/>
      <c r="P129" s="71"/>
      <c r="Q129" s="71"/>
      <c r="R129" s="64">
        <v>2</v>
      </c>
      <c r="S129" s="71"/>
      <c r="T129" s="82">
        <v>10</v>
      </c>
    </row>
    <row r="130" spans="1:20" s="62" customFormat="1" ht="12.75" customHeight="1" thickBot="1" x14ac:dyDescent="0.25">
      <c r="A130" s="104"/>
      <c r="B130" s="100" t="s">
        <v>83</v>
      </c>
      <c r="C130" s="480" t="s">
        <v>170</v>
      </c>
      <c r="D130" s="513" t="s">
        <v>83</v>
      </c>
      <c r="E130" s="66">
        <v>23</v>
      </c>
      <c r="F130" s="66">
        <v>13</v>
      </c>
      <c r="G130" s="66">
        <v>9</v>
      </c>
      <c r="H130" s="37"/>
      <c r="I130" s="37"/>
      <c r="J130" s="37"/>
      <c r="K130" s="95" t="s">
        <v>83</v>
      </c>
      <c r="L130" s="480" t="s">
        <v>170</v>
      </c>
      <c r="M130" s="513" t="s">
        <v>83</v>
      </c>
      <c r="N130" s="66">
        <v>1</v>
      </c>
      <c r="O130" s="37"/>
      <c r="P130" s="66">
        <v>2</v>
      </c>
      <c r="Q130" s="66">
        <v>320</v>
      </c>
      <c r="R130" s="66">
        <v>2</v>
      </c>
      <c r="S130" s="37"/>
      <c r="T130" s="83">
        <v>370</v>
      </c>
    </row>
    <row r="131" spans="1:20" s="61" customFormat="1" ht="12.75" customHeight="1" thickBot="1" x14ac:dyDescent="0.25">
      <c r="A131" s="103"/>
      <c r="B131" s="414" t="s">
        <v>139</v>
      </c>
      <c r="C131" s="476" t="s">
        <v>317</v>
      </c>
      <c r="D131" s="476" t="s">
        <v>185</v>
      </c>
      <c r="E131" s="415">
        <v>1</v>
      </c>
      <c r="F131" s="415">
        <v>4</v>
      </c>
      <c r="G131" s="415">
        <v>2</v>
      </c>
      <c r="H131" s="415">
        <v>6</v>
      </c>
      <c r="I131" s="416"/>
      <c r="J131" s="416"/>
      <c r="K131" s="79" t="s">
        <v>139</v>
      </c>
      <c r="L131" s="476" t="s">
        <v>317</v>
      </c>
      <c r="M131" s="476" t="s">
        <v>185</v>
      </c>
      <c r="N131" s="415">
        <v>108</v>
      </c>
      <c r="O131" s="415">
        <v>6</v>
      </c>
      <c r="P131" s="415">
        <v>144</v>
      </c>
      <c r="Q131" s="415">
        <v>4</v>
      </c>
      <c r="R131" s="416"/>
      <c r="S131" s="415">
        <v>1</v>
      </c>
      <c r="T131" s="80">
        <v>276</v>
      </c>
    </row>
    <row r="132" spans="1:20" s="61" customFormat="1" ht="12.75" customHeight="1" x14ac:dyDescent="0.2">
      <c r="A132" s="103"/>
      <c r="B132" s="98" t="s">
        <v>142</v>
      </c>
      <c r="C132" s="486" t="s">
        <v>339</v>
      </c>
      <c r="D132" s="317" t="s">
        <v>185</v>
      </c>
      <c r="E132" s="64">
        <v>2024</v>
      </c>
      <c r="F132" s="64">
        <v>33</v>
      </c>
      <c r="G132" s="64">
        <v>132</v>
      </c>
      <c r="H132" s="64">
        <v>149</v>
      </c>
      <c r="I132" s="64">
        <v>173</v>
      </c>
      <c r="J132" s="64">
        <v>202</v>
      </c>
      <c r="K132" s="88" t="s">
        <v>142</v>
      </c>
      <c r="L132" s="486" t="s">
        <v>339</v>
      </c>
      <c r="M132" s="317" t="s">
        <v>185</v>
      </c>
      <c r="N132" s="64">
        <v>353</v>
      </c>
      <c r="O132" s="64">
        <v>378</v>
      </c>
      <c r="P132" s="64">
        <v>35</v>
      </c>
      <c r="Q132" s="64">
        <v>80</v>
      </c>
      <c r="R132" s="64">
        <v>13</v>
      </c>
      <c r="S132" s="64">
        <v>54</v>
      </c>
      <c r="T132" s="82">
        <v>3626</v>
      </c>
    </row>
    <row r="133" spans="1:20" s="61" customFormat="1" ht="12.75" customHeight="1" x14ac:dyDescent="0.2">
      <c r="A133" s="103"/>
      <c r="B133" s="99" t="s">
        <v>83</v>
      </c>
      <c r="C133" s="486" t="s">
        <v>346</v>
      </c>
      <c r="D133" s="317" t="s">
        <v>186</v>
      </c>
      <c r="E133" s="64">
        <v>1922</v>
      </c>
      <c r="F133" s="64">
        <v>1843</v>
      </c>
      <c r="G133" s="64">
        <v>2514</v>
      </c>
      <c r="H133" s="64">
        <v>1771</v>
      </c>
      <c r="I133" s="64">
        <v>1837</v>
      </c>
      <c r="J133" s="64">
        <v>1760</v>
      </c>
      <c r="K133" s="88" t="s">
        <v>83</v>
      </c>
      <c r="L133" s="486" t="s">
        <v>346</v>
      </c>
      <c r="M133" s="317" t="s">
        <v>186</v>
      </c>
      <c r="N133" s="64">
        <v>1700</v>
      </c>
      <c r="O133" s="64">
        <v>1945</v>
      </c>
      <c r="P133" s="64">
        <v>1887</v>
      </c>
      <c r="Q133" s="64">
        <v>1592</v>
      </c>
      <c r="R133" s="64">
        <v>1714</v>
      </c>
      <c r="S133" s="64">
        <v>1726</v>
      </c>
      <c r="T133" s="82">
        <v>22211</v>
      </c>
    </row>
    <row r="134" spans="1:20" s="62" customFormat="1" ht="12.75" customHeight="1" thickBot="1" x14ac:dyDescent="0.25">
      <c r="A134" s="104"/>
      <c r="B134" s="100" t="s">
        <v>83</v>
      </c>
      <c r="C134" s="480" t="s">
        <v>170</v>
      </c>
      <c r="D134" s="513" t="s">
        <v>83</v>
      </c>
      <c r="E134" s="66">
        <v>3946</v>
      </c>
      <c r="F134" s="66">
        <v>1876</v>
      </c>
      <c r="G134" s="66">
        <v>2646</v>
      </c>
      <c r="H134" s="66">
        <v>1920</v>
      </c>
      <c r="I134" s="66">
        <v>2010</v>
      </c>
      <c r="J134" s="66">
        <v>1962</v>
      </c>
      <c r="K134" s="89" t="s">
        <v>83</v>
      </c>
      <c r="L134" s="480" t="s">
        <v>170</v>
      </c>
      <c r="M134" s="513" t="s">
        <v>83</v>
      </c>
      <c r="N134" s="66">
        <v>2053</v>
      </c>
      <c r="O134" s="66">
        <v>2323</v>
      </c>
      <c r="P134" s="66">
        <v>1922</v>
      </c>
      <c r="Q134" s="66">
        <v>1672</v>
      </c>
      <c r="R134" s="66">
        <v>1727</v>
      </c>
      <c r="S134" s="66">
        <v>1780</v>
      </c>
      <c r="T134" s="83">
        <v>25837</v>
      </c>
    </row>
    <row r="135" spans="1:20" s="61" customFormat="1" ht="12.75" customHeight="1" x14ac:dyDescent="0.2">
      <c r="A135" s="103"/>
      <c r="B135" s="98" t="s">
        <v>143</v>
      </c>
      <c r="C135" s="485" t="s">
        <v>346</v>
      </c>
      <c r="D135" s="319" t="s">
        <v>186</v>
      </c>
      <c r="E135" s="70">
        <v>5</v>
      </c>
      <c r="F135" s="70">
        <v>22</v>
      </c>
      <c r="G135" s="70">
        <v>13</v>
      </c>
      <c r="H135" s="70">
        <v>393</v>
      </c>
      <c r="I135" s="70">
        <v>582</v>
      </c>
      <c r="J135" s="70">
        <v>468</v>
      </c>
      <c r="K135" s="91" t="s">
        <v>143</v>
      </c>
      <c r="L135" s="485" t="s">
        <v>346</v>
      </c>
      <c r="M135" s="319" t="s">
        <v>186</v>
      </c>
      <c r="N135" s="70">
        <v>480</v>
      </c>
      <c r="O135" s="70">
        <v>450</v>
      </c>
      <c r="P135" s="70">
        <v>445</v>
      </c>
      <c r="Q135" s="70">
        <v>977</v>
      </c>
      <c r="R135" s="70">
        <v>554</v>
      </c>
      <c r="S135" s="70">
        <v>650</v>
      </c>
      <c r="T135" s="85">
        <v>5039</v>
      </c>
    </row>
    <row r="136" spans="1:20" s="61" customFormat="1" ht="12" customHeight="1" x14ac:dyDescent="0.2">
      <c r="A136" s="103"/>
      <c r="B136" s="99" t="s">
        <v>83</v>
      </c>
      <c r="C136" s="486" t="s">
        <v>317</v>
      </c>
      <c r="D136" s="317" t="s">
        <v>185</v>
      </c>
      <c r="E136" s="64">
        <v>149</v>
      </c>
      <c r="F136" s="64">
        <v>149</v>
      </c>
      <c r="G136" s="64">
        <v>115</v>
      </c>
      <c r="H136" s="64">
        <v>1525</v>
      </c>
      <c r="I136" s="64">
        <v>4733</v>
      </c>
      <c r="J136" s="64">
        <v>2733</v>
      </c>
      <c r="K136" s="88" t="s">
        <v>83</v>
      </c>
      <c r="L136" s="486" t="s">
        <v>317</v>
      </c>
      <c r="M136" s="317" t="s">
        <v>185</v>
      </c>
      <c r="N136" s="64">
        <v>14717</v>
      </c>
      <c r="O136" s="64">
        <v>16565</v>
      </c>
      <c r="P136" s="64">
        <v>7397</v>
      </c>
      <c r="Q136" s="64">
        <v>1662</v>
      </c>
      <c r="R136" s="64">
        <v>824</v>
      </c>
      <c r="S136" s="64">
        <v>459</v>
      </c>
      <c r="T136" s="82">
        <v>51028</v>
      </c>
    </row>
    <row r="137" spans="1:20" s="62" customFormat="1" ht="12.75" customHeight="1" thickBot="1" x14ac:dyDescent="0.25">
      <c r="A137" s="104"/>
      <c r="B137" s="100" t="s">
        <v>83</v>
      </c>
      <c r="C137" s="480" t="s">
        <v>170</v>
      </c>
      <c r="D137" s="513" t="s">
        <v>83</v>
      </c>
      <c r="E137" s="66">
        <v>154</v>
      </c>
      <c r="F137" s="66">
        <v>171</v>
      </c>
      <c r="G137" s="66">
        <v>128</v>
      </c>
      <c r="H137" s="66">
        <v>1918</v>
      </c>
      <c r="I137" s="66">
        <v>5315</v>
      </c>
      <c r="J137" s="66">
        <v>3201</v>
      </c>
      <c r="K137" s="89" t="s">
        <v>83</v>
      </c>
      <c r="L137" s="480" t="s">
        <v>170</v>
      </c>
      <c r="M137" s="513" t="s">
        <v>83</v>
      </c>
      <c r="N137" s="66">
        <v>15197</v>
      </c>
      <c r="O137" s="66">
        <v>17015</v>
      </c>
      <c r="P137" s="66">
        <v>7842</v>
      </c>
      <c r="Q137" s="66">
        <v>2639</v>
      </c>
      <c r="R137" s="66">
        <v>1378</v>
      </c>
      <c r="S137" s="66">
        <v>1109</v>
      </c>
      <c r="T137" s="83">
        <v>56067</v>
      </c>
    </row>
    <row r="138" spans="1:20" s="61" customFormat="1" ht="12.75" customHeight="1" thickBot="1" x14ac:dyDescent="0.25">
      <c r="A138" s="103"/>
      <c r="B138" s="97" t="s">
        <v>140</v>
      </c>
      <c r="C138" s="67" t="s">
        <v>340</v>
      </c>
      <c r="D138" s="476" t="s">
        <v>185</v>
      </c>
      <c r="E138" s="68">
        <v>87</v>
      </c>
      <c r="F138" s="68">
        <v>6</v>
      </c>
      <c r="G138" s="68">
        <v>2</v>
      </c>
      <c r="H138" s="68">
        <v>3</v>
      </c>
      <c r="I138" s="68">
        <v>4</v>
      </c>
      <c r="J138" s="68">
        <v>379</v>
      </c>
      <c r="K138" s="92" t="s">
        <v>140</v>
      </c>
      <c r="L138" s="67" t="s">
        <v>340</v>
      </c>
      <c r="M138" s="476" t="s">
        <v>185</v>
      </c>
      <c r="N138" s="68">
        <v>469</v>
      </c>
      <c r="O138" s="68">
        <v>202</v>
      </c>
      <c r="P138" s="68">
        <v>2</v>
      </c>
      <c r="Q138" s="57"/>
      <c r="R138" s="57"/>
      <c r="S138" s="68">
        <v>533</v>
      </c>
      <c r="T138" s="84">
        <v>1687</v>
      </c>
    </row>
    <row r="139" spans="1:20" s="61" customFormat="1" ht="12.75" customHeight="1" thickBot="1" x14ac:dyDescent="0.25">
      <c r="A139" s="103"/>
      <c r="B139" s="97" t="s">
        <v>144</v>
      </c>
      <c r="C139" s="67" t="s">
        <v>317</v>
      </c>
      <c r="D139" s="476" t="s">
        <v>185</v>
      </c>
      <c r="E139" s="57"/>
      <c r="F139" s="57"/>
      <c r="G139" s="57"/>
      <c r="H139" s="57"/>
      <c r="I139" s="57"/>
      <c r="J139" s="57"/>
      <c r="K139" s="90" t="s">
        <v>144</v>
      </c>
      <c r="L139" s="67" t="s">
        <v>317</v>
      </c>
      <c r="M139" s="476" t="s">
        <v>185</v>
      </c>
      <c r="N139" s="57"/>
      <c r="O139" s="68">
        <v>6</v>
      </c>
      <c r="P139" s="57"/>
      <c r="Q139" s="57"/>
      <c r="R139" s="57"/>
      <c r="S139" s="68">
        <v>1</v>
      </c>
      <c r="T139" s="84">
        <v>7</v>
      </c>
    </row>
    <row r="140" spans="1:20" s="61" customFormat="1" ht="12.75" customHeight="1" x14ac:dyDescent="0.2">
      <c r="A140" s="103"/>
      <c r="B140" s="98" t="s">
        <v>145</v>
      </c>
      <c r="C140" s="69" t="s">
        <v>89</v>
      </c>
      <c r="D140" s="319" t="s">
        <v>188</v>
      </c>
      <c r="E140" s="70">
        <v>10</v>
      </c>
      <c r="F140" s="70">
        <v>8</v>
      </c>
      <c r="G140" s="70">
        <v>8</v>
      </c>
      <c r="H140" s="70">
        <v>14</v>
      </c>
      <c r="I140" s="70">
        <v>10</v>
      </c>
      <c r="J140" s="70">
        <v>5</v>
      </c>
      <c r="K140" s="91" t="s">
        <v>145</v>
      </c>
      <c r="L140" s="485" t="s">
        <v>89</v>
      </c>
      <c r="M140" s="319" t="s">
        <v>188</v>
      </c>
      <c r="N140" s="70">
        <v>8</v>
      </c>
      <c r="O140" s="70">
        <v>3</v>
      </c>
      <c r="P140" s="70">
        <v>4</v>
      </c>
      <c r="Q140" s="70">
        <v>8</v>
      </c>
      <c r="R140" s="70">
        <v>6</v>
      </c>
      <c r="S140" s="70">
        <v>5</v>
      </c>
      <c r="T140" s="85">
        <v>89</v>
      </c>
    </row>
    <row r="141" spans="1:20" s="61" customFormat="1" ht="12.75" customHeight="1" x14ac:dyDescent="0.2">
      <c r="A141" s="103"/>
      <c r="B141" s="99" t="s">
        <v>83</v>
      </c>
      <c r="C141" s="486" t="s">
        <v>402</v>
      </c>
      <c r="D141" s="317" t="s">
        <v>187</v>
      </c>
      <c r="E141" s="64">
        <v>7246</v>
      </c>
      <c r="F141" s="64">
        <v>19246</v>
      </c>
      <c r="G141" s="64">
        <v>32963</v>
      </c>
      <c r="H141" s="64">
        <v>12691</v>
      </c>
      <c r="I141" s="64">
        <v>16801</v>
      </c>
      <c r="J141" s="64">
        <v>17741</v>
      </c>
      <c r="K141" s="88" t="s">
        <v>83</v>
      </c>
      <c r="L141" s="486" t="s">
        <v>402</v>
      </c>
      <c r="M141" s="317" t="s">
        <v>187</v>
      </c>
      <c r="N141" s="64">
        <v>19687</v>
      </c>
      <c r="O141" s="64">
        <v>20197</v>
      </c>
      <c r="P141" s="64">
        <v>24055</v>
      </c>
      <c r="Q141" s="64">
        <v>21061</v>
      </c>
      <c r="R141" s="64">
        <v>17681</v>
      </c>
      <c r="S141" s="64">
        <v>11512</v>
      </c>
      <c r="T141" s="82">
        <v>220881</v>
      </c>
    </row>
    <row r="142" spans="1:20" s="61" customFormat="1" ht="12.75" customHeight="1" x14ac:dyDescent="0.2">
      <c r="A142" s="103"/>
      <c r="B142" s="99" t="s">
        <v>83</v>
      </c>
      <c r="C142" s="486" t="s">
        <v>317</v>
      </c>
      <c r="D142" s="317" t="s">
        <v>185</v>
      </c>
      <c r="E142" s="64">
        <v>195</v>
      </c>
      <c r="F142" s="64">
        <v>158</v>
      </c>
      <c r="G142" s="64">
        <v>349</v>
      </c>
      <c r="H142" s="64">
        <v>12</v>
      </c>
      <c r="I142" s="71"/>
      <c r="J142" s="71"/>
      <c r="K142" s="93" t="s">
        <v>83</v>
      </c>
      <c r="L142" s="486" t="s">
        <v>317</v>
      </c>
      <c r="M142" s="317" t="s">
        <v>185</v>
      </c>
      <c r="N142" s="64">
        <v>2</v>
      </c>
      <c r="O142" s="71"/>
      <c r="P142" s="71"/>
      <c r="Q142" s="64">
        <v>1</v>
      </c>
      <c r="R142" s="71"/>
      <c r="S142" s="64">
        <v>4</v>
      </c>
      <c r="T142" s="82">
        <v>721</v>
      </c>
    </row>
    <row r="143" spans="1:20" s="62" customFormat="1" ht="12.75" customHeight="1" thickBot="1" x14ac:dyDescent="0.25">
      <c r="A143" s="104"/>
      <c r="B143" s="100" t="s">
        <v>83</v>
      </c>
      <c r="C143" s="480" t="s">
        <v>170</v>
      </c>
      <c r="D143" s="513" t="s">
        <v>83</v>
      </c>
      <c r="E143" s="66">
        <v>7451</v>
      </c>
      <c r="F143" s="66">
        <v>19412</v>
      </c>
      <c r="G143" s="66">
        <v>33320</v>
      </c>
      <c r="H143" s="66">
        <v>12717</v>
      </c>
      <c r="I143" s="66">
        <v>16811</v>
      </c>
      <c r="J143" s="66">
        <v>17746</v>
      </c>
      <c r="K143" s="89" t="s">
        <v>83</v>
      </c>
      <c r="L143" s="480" t="s">
        <v>170</v>
      </c>
      <c r="M143" s="513" t="s">
        <v>83</v>
      </c>
      <c r="N143" s="66">
        <v>19697</v>
      </c>
      <c r="O143" s="66">
        <v>20200</v>
      </c>
      <c r="P143" s="66">
        <v>24059</v>
      </c>
      <c r="Q143" s="66">
        <v>21070</v>
      </c>
      <c r="R143" s="66">
        <v>17687</v>
      </c>
      <c r="S143" s="66">
        <v>11521</v>
      </c>
      <c r="T143" s="83">
        <v>221691</v>
      </c>
    </row>
    <row r="144" spans="1:20" s="61" customFormat="1" ht="12.75" customHeight="1" x14ac:dyDescent="0.2">
      <c r="A144" s="103"/>
      <c r="B144" s="98" t="s">
        <v>146</v>
      </c>
      <c r="C144" s="485" t="s">
        <v>341</v>
      </c>
      <c r="D144" s="319" t="s">
        <v>185</v>
      </c>
      <c r="E144" s="70">
        <v>4</v>
      </c>
      <c r="F144" s="70">
        <v>2</v>
      </c>
      <c r="G144" s="70">
        <v>84</v>
      </c>
      <c r="H144" s="70">
        <v>119</v>
      </c>
      <c r="I144" s="70">
        <v>243</v>
      </c>
      <c r="J144" s="70">
        <v>412</v>
      </c>
      <c r="K144" s="91" t="s">
        <v>146</v>
      </c>
      <c r="L144" s="485" t="s">
        <v>341</v>
      </c>
      <c r="M144" s="319" t="s">
        <v>185</v>
      </c>
      <c r="N144" s="70">
        <v>1441</v>
      </c>
      <c r="O144" s="70">
        <v>918</v>
      </c>
      <c r="P144" s="70">
        <v>669</v>
      </c>
      <c r="Q144" s="70">
        <v>512</v>
      </c>
      <c r="R144" s="70">
        <v>127</v>
      </c>
      <c r="S144" s="75"/>
      <c r="T144" s="85">
        <v>4531</v>
      </c>
    </row>
    <row r="145" spans="1:20" s="61" customFormat="1" ht="12.75" customHeight="1" x14ac:dyDescent="0.2">
      <c r="A145" s="103"/>
      <c r="B145" s="99" t="s">
        <v>83</v>
      </c>
      <c r="C145" s="486" t="s">
        <v>346</v>
      </c>
      <c r="D145" s="317" t="s">
        <v>186</v>
      </c>
      <c r="E145" s="64">
        <v>175</v>
      </c>
      <c r="F145" s="64">
        <v>269</v>
      </c>
      <c r="G145" s="64">
        <v>236</v>
      </c>
      <c r="H145" s="64">
        <v>262</v>
      </c>
      <c r="I145" s="64">
        <v>226</v>
      </c>
      <c r="J145" s="64">
        <v>199</v>
      </c>
      <c r="K145" s="88" t="s">
        <v>83</v>
      </c>
      <c r="L145" s="486" t="s">
        <v>346</v>
      </c>
      <c r="M145" s="317" t="s">
        <v>186</v>
      </c>
      <c r="N145" s="64">
        <v>133</v>
      </c>
      <c r="O145" s="64">
        <v>197</v>
      </c>
      <c r="P145" s="64">
        <v>113</v>
      </c>
      <c r="Q145" s="64">
        <v>103</v>
      </c>
      <c r="R145" s="64">
        <v>255</v>
      </c>
      <c r="S145" s="64">
        <v>173</v>
      </c>
      <c r="T145" s="82">
        <v>2341</v>
      </c>
    </row>
    <row r="146" spans="1:20" s="61" customFormat="1" ht="12.75" customHeight="1" x14ac:dyDescent="0.2">
      <c r="A146" s="103"/>
      <c r="B146" s="99" t="s">
        <v>83</v>
      </c>
      <c r="C146" s="486" t="s">
        <v>388</v>
      </c>
      <c r="D146" s="317" t="s">
        <v>186</v>
      </c>
      <c r="E146" s="64">
        <v>12</v>
      </c>
      <c r="F146" s="64">
        <v>10</v>
      </c>
      <c r="G146" s="64">
        <v>10</v>
      </c>
      <c r="H146" s="64">
        <v>6</v>
      </c>
      <c r="I146" s="64">
        <v>8</v>
      </c>
      <c r="J146" s="64">
        <v>17</v>
      </c>
      <c r="K146" s="88" t="s">
        <v>83</v>
      </c>
      <c r="L146" s="486" t="s">
        <v>388</v>
      </c>
      <c r="M146" s="317" t="s">
        <v>186</v>
      </c>
      <c r="N146" s="64">
        <v>23</v>
      </c>
      <c r="O146" s="64">
        <v>32</v>
      </c>
      <c r="P146" s="64">
        <v>6</v>
      </c>
      <c r="Q146" s="64">
        <v>19</v>
      </c>
      <c r="R146" s="64">
        <v>18</v>
      </c>
      <c r="S146" s="64">
        <v>13</v>
      </c>
      <c r="T146" s="82">
        <v>174</v>
      </c>
    </row>
    <row r="147" spans="1:20" s="61" customFormat="1" ht="12.75" customHeight="1" x14ac:dyDescent="0.2">
      <c r="A147" s="103"/>
      <c r="B147" s="99" t="s">
        <v>83</v>
      </c>
      <c r="C147" s="486" t="s">
        <v>389</v>
      </c>
      <c r="D147" s="317" t="s">
        <v>186</v>
      </c>
      <c r="E147" s="64">
        <v>29</v>
      </c>
      <c r="F147" s="64">
        <v>17</v>
      </c>
      <c r="G147" s="64">
        <v>28</v>
      </c>
      <c r="H147" s="64">
        <v>5</v>
      </c>
      <c r="I147" s="64">
        <v>19</v>
      </c>
      <c r="J147" s="64">
        <v>19</v>
      </c>
      <c r="K147" s="88" t="s">
        <v>83</v>
      </c>
      <c r="L147" s="486" t="s">
        <v>389</v>
      </c>
      <c r="M147" s="317" t="s">
        <v>186</v>
      </c>
      <c r="N147" s="64">
        <v>29</v>
      </c>
      <c r="O147" s="64">
        <v>17</v>
      </c>
      <c r="P147" s="64">
        <v>21</v>
      </c>
      <c r="Q147" s="64">
        <v>21</v>
      </c>
      <c r="R147" s="64">
        <v>21</v>
      </c>
      <c r="S147" s="64">
        <v>17</v>
      </c>
      <c r="T147" s="82">
        <v>243</v>
      </c>
    </row>
    <row r="148" spans="1:20" s="62" customFormat="1" ht="12.75" customHeight="1" thickBot="1" x14ac:dyDescent="0.25">
      <c r="A148" s="104"/>
      <c r="B148" s="100" t="s">
        <v>83</v>
      </c>
      <c r="C148" s="480" t="s">
        <v>170</v>
      </c>
      <c r="D148" s="513" t="s">
        <v>83</v>
      </c>
      <c r="E148" s="66">
        <v>220</v>
      </c>
      <c r="F148" s="66">
        <v>298</v>
      </c>
      <c r="G148" s="66">
        <v>358</v>
      </c>
      <c r="H148" s="66">
        <v>392</v>
      </c>
      <c r="I148" s="66">
        <v>496</v>
      </c>
      <c r="J148" s="66">
        <v>647</v>
      </c>
      <c r="K148" s="89" t="s">
        <v>83</v>
      </c>
      <c r="L148" s="480" t="s">
        <v>170</v>
      </c>
      <c r="M148" s="513" t="s">
        <v>83</v>
      </c>
      <c r="N148" s="66">
        <v>1626</v>
      </c>
      <c r="O148" s="66">
        <v>1164</v>
      </c>
      <c r="P148" s="66">
        <v>809</v>
      </c>
      <c r="Q148" s="66">
        <v>655</v>
      </c>
      <c r="R148" s="66">
        <v>421</v>
      </c>
      <c r="S148" s="66">
        <v>203</v>
      </c>
      <c r="T148" s="83">
        <v>7289</v>
      </c>
    </row>
    <row r="149" spans="1:20" s="61" customFormat="1" ht="12.75" customHeight="1" thickBot="1" x14ac:dyDescent="0.25">
      <c r="A149" s="103"/>
      <c r="B149" s="97" t="s">
        <v>102</v>
      </c>
      <c r="C149" s="67" t="s">
        <v>342</v>
      </c>
      <c r="D149" s="476" t="s">
        <v>185</v>
      </c>
      <c r="E149" s="57"/>
      <c r="F149" s="57"/>
      <c r="G149" s="57"/>
      <c r="H149" s="57"/>
      <c r="I149" s="57"/>
      <c r="J149" s="57"/>
      <c r="K149" s="90" t="s">
        <v>102</v>
      </c>
      <c r="L149" s="67" t="s">
        <v>342</v>
      </c>
      <c r="M149" s="476" t="s">
        <v>185</v>
      </c>
      <c r="N149" s="57"/>
      <c r="O149" s="57"/>
      <c r="P149" s="68">
        <v>1</v>
      </c>
      <c r="Q149" s="57"/>
      <c r="R149" s="57"/>
      <c r="S149" s="57"/>
      <c r="T149" s="84">
        <v>1</v>
      </c>
    </row>
    <row r="150" spans="1:20" s="61" customFormat="1" ht="12.75" customHeight="1" thickBot="1" x14ac:dyDescent="0.25">
      <c r="A150" s="103"/>
      <c r="B150" s="97" t="s">
        <v>141</v>
      </c>
      <c r="C150" s="67" t="s">
        <v>403</v>
      </c>
      <c r="D150" s="476" t="s">
        <v>187</v>
      </c>
      <c r="E150" s="68">
        <v>8690</v>
      </c>
      <c r="F150" s="68">
        <v>8033</v>
      </c>
      <c r="G150" s="68">
        <v>4690</v>
      </c>
      <c r="H150" s="68">
        <v>3735</v>
      </c>
      <c r="I150" s="68">
        <v>4973</v>
      </c>
      <c r="J150" s="68">
        <v>4053</v>
      </c>
      <c r="K150" s="92" t="s">
        <v>141</v>
      </c>
      <c r="L150" s="67" t="s">
        <v>403</v>
      </c>
      <c r="M150" s="476" t="s">
        <v>187</v>
      </c>
      <c r="N150" s="68">
        <v>6889</v>
      </c>
      <c r="O150" s="68">
        <v>9816</v>
      </c>
      <c r="P150" s="68">
        <v>9276</v>
      </c>
      <c r="Q150" s="68">
        <v>7782</v>
      </c>
      <c r="R150" s="68">
        <v>6939</v>
      </c>
      <c r="S150" s="68">
        <v>8512</v>
      </c>
      <c r="T150" s="84">
        <v>83388</v>
      </c>
    </row>
    <row r="151" spans="1:20" s="61" customFormat="1" ht="12.75" customHeight="1" thickBot="1" x14ac:dyDescent="0.25">
      <c r="A151" s="103"/>
      <c r="B151" s="97" t="s">
        <v>101</v>
      </c>
      <c r="C151" s="67" t="s">
        <v>346</v>
      </c>
      <c r="D151" s="476" t="s">
        <v>186</v>
      </c>
      <c r="E151" s="68">
        <v>6</v>
      </c>
      <c r="F151" s="68">
        <v>1</v>
      </c>
      <c r="G151" s="68">
        <v>2</v>
      </c>
      <c r="H151" s="68">
        <v>11</v>
      </c>
      <c r="I151" s="68">
        <v>10</v>
      </c>
      <c r="J151" s="68">
        <v>3</v>
      </c>
      <c r="K151" s="92" t="s">
        <v>101</v>
      </c>
      <c r="L151" s="67" t="s">
        <v>346</v>
      </c>
      <c r="M151" s="476" t="s">
        <v>186</v>
      </c>
      <c r="N151" s="68">
        <v>3</v>
      </c>
      <c r="O151" s="68">
        <v>3</v>
      </c>
      <c r="P151" s="68">
        <v>1</v>
      </c>
      <c r="Q151" s="57"/>
      <c r="R151" s="68">
        <v>7</v>
      </c>
      <c r="S151" s="68">
        <v>3</v>
      </c>
      <c r="T151" s="84">
        <v>50</v>
      </c>
    </row>
    <row r="152" spans="1:20" s="61" customFormat="1" ht="12.75" customHeight="1" x14ac:dyDescent="0.2">
      <c r="A152" s="103"/>
      <c r="B152" s="98" t="s">
        <v>97</v>
      </c>
      <c r="C152" s="485" t="s">
        <v>404</v>
      </c>
      <c r="D152" s="319" t="s">
        <v>187</v>
      </c>
      <c r="E152" s="70">
        <v>1046</v>
      </c>
      <c r="F152" s="70">
        <v>1267</v>
      </c>
      <c r="G152" s="70">
        <v>3674</v>
      </c>
      <c r="H152" s="70">
        <v>2684</v>
      </c>
      <c r="I152" s="70">
        <v>3694</v>
      </c>
      <c r="J152" s="70">
        <v>3753</v>
      </c>
      <c r="K152" s="91" t="s">
        <v>97</v>
      </c>
      <c r="L152" s="485" t="s">
        <v>404</v>
      </c>
      <c r="M152" s="319" t="s">
        <v>187</v>
      </c>
      <c r="N152" s="70">
        <v>4940</v>
      </c>
      <c r="O152" s="70">
        <v>5084</v>
      </c>
      <c r="P152" s="70">
        <v>4536</v>
      </c>
      <c r="Q152" s="70">
        <v>3456</v>
      </c>
      <c r="R152" s="70">
        <v>1859</v>
      </c>
      <c r="S152" s="70">
        <v>1550</v>
      </c>
      <c r="T152" s="85">
        <v>37543</v>
      </c>
    </row>
    <row r="153" spans="1:20" s="61" customFormat="1" ht="12.75" customHeight="1" x14ac:dyDescent="0.2">
      <c r="A153" s="103"/>
      <c r="B153" s="99" t="s">
        <v>83</v>
      </c>
      <c r="C153" s="486" t="s">
        <v>405</v>
      </c>
      <c r="D153" s="317" t="s">
        <v>187</v>
      </c>
      <c r="E153" s="64">
        <v>158</v>
      </c>
      <c r="F153" s="64">
        <v>367</v>
      </c>
      <c r="G153" s="64">
        <v>493</v>
      </c>
      <c r="H153" s="64">
        <v>624</v>
      </c>
      <c r="I153" s="64">
        <v>940</v>
      </c>
      <c r="J153" s="64">
        <v>1348</v>
      </c>
      <c r="K153" s="88" t="s">
        <v>83</v>
      </c>
      <c r="L153" s="486" t="s">
        <v>405</v>
      </c>
      <c r="M153" s="317" t="s">
        <v>187</v>
      </c>
      <c r="N153" s="64">
        <v>1875</v>
      </c>
      <c r="O153" s="64">
        <v>2146</v>
      </c>
      <c r="P153" s="64">
        <v>2258</v>
      </c>
      <c r="Q153" s="64">
        <v>1864</v>
      </c>
      <c r="R153" s="64">
        <v>1284</v>
      </c>
      <c r="S153" s="64">
        <v>1241</v>
      </c>
      <c r="T153" s="82">
        <v>14598</v>
      </c>
    </row>
    <row r="154" spans="1:20" s="62" customFormat="1" ht="12.75" customHeight="1" thickBot="1" x14ac:dyDescent="0.25">
      <c r="A154" s="104"/>
      <c r="B154" s="100" t="s">
        <v>83</v>
      </c>
      <c r="C154" s="480" t="s">
        <v>170</v>
      </c>
      <c r="D154" s="513" t="s">
        <v>83</v>
      </c>
      <c r="E154" s="66">
        <v>1204</v>
      </c>
      <c r="F154" s="66">
        <v>1634</v>
      </c>
      <c r="G154" s="66">
        <v>4167</v>
      </c>
      <c r="H154" s="66">
        <v>3308</v>
      </c>
      <c r="I154" s="66">
        <v>4634</v>
      </c>
      <c r="J154" s="66">
        <v>5101</v>
      </c>
      <c r="K154" s="89" t="s">
        <v>83</v>
      </c>
      <c r="L154" s="480" t="s">
        <v>170</v>
      </c>
      <c r="M154" s="513" t="s">
        <v>83</v>
      </c>
      <c r="N154" s="66">
        <v>6815</v>
      </c>
      <c r="O154" s="66">
        <v>7230</v>
      </c>
      <c r="P154" s="66">
        <v>6794</v>
      </c>
      <c r="Q154" s="66">
        <v>5320</v>
      </c>
      <c r="R154" s="66">
        <v>3143</v>
      </c>
      <c r="S154" s="66">
        <v>2791</v>
      </c>
      <c r="T154" s="83">
        <v>52141</v>
      </c>
    </row>
    <row r="155" spans="1:20" s="61" customFormat="1" ht="12.75" customHeight="1" thickBot="1" x14ac:dyDescent="0.25">
      <c r="A155" s="413"/>
      <c r="B155" s="414" t="s">
        <v>117</v>
      </c>
      <c r="C155" s="476" t="s">
        <v>406</v>
      </c>
      <c r="D155" s="476" t="s">
        <v>187</v>
      </c>
      <c r="E155" s="415">
        <v>9748</v>
      </c>
      <c r="F155" s="415">
        <v>11574</v>
      </c>
      <c r="G155" s="415">
        <v>14254</v>
      </c>
      <c r="H155" s="415">
        <v>13422</v>
      </c>
      <c r="I155" s="415">
        <v>16479</v>
      </c>
      <c r="J155" s="415">
        <v>16211</v>
      </c>
      <c r="K155" s="81" t="s">
        <v>117</v>
      </c>
      <c r="L155" s="476" t="s">
        <v>406</v>
      </c>
      <c r="M155" s="476" t="s">
        <v>187</v>
      </c>
      <c r="N155" s="415">
        <v>18200</v>
      </c>
      <c r="O155" s="415">
        <v>20513</v>
      </c>
      <c r="P155" s="415">
        <v>18402</v>
      </c>
      <c r="Q155" s="415">
        <v>18296</v>
      </c>
      <c r="R155" s="415">
        <v>17507</v>
      </c>
      <c r="S155" s="415">
        <v>16898</v>
      </c>
      <c r="T155" s="80">
        <v>191504</v>
      </c>
    </row>
    <row r="156" spans="1:20" s="61" customFormat="1" ht="14.25" customHeight="1" thickBot="1" x14ac:dyDescent="0.25">
      <c r="A156" s="413"/>
      <c r="B156" s="414" t="s">
        <v>125</v>
      </c>
      <c r="C156" s="476" t="s">
        <v>407</v>
      </c>
      <c r="D156" s="476" t="s">
        <v>187</v>
      </c>
      <c r="E156" s="415">
        <v>2458</v>
      </c>
      <c r="F156" s="415">
        <v>3293</v>
      </c>
      <c r="G156" s="415">
        <v>4202</v>
      </c>
      <c r="H156" s="415">
        <v>4437</v>
      </c>
      <c r="I156" s="415">
        <v>4925</v>
      </c>
      <c r="J156" s="415">
        <v>5280</v>
      </c>
      <c r="K156" s="81" t="s">
        <v>125</v>
      </c>
      <c r="L156" s="476" t="s">
        <v>407</v>
      </c>
      <c r="M156" s="476" t="s">
        <v>187</v>
      </c>
      <c r="N156" s="415">
        <v>4563</v>
      </c>
      <c r="O156" s="415">
        <v>5227</v>
      </c>
      <c r="P156" s="415">
        <v>4682</v>
      </c>
      <c r="Q156" s="415">
        <v>5625</v>
      </c>
      <c r="R156" s="415">
        <v>5276</v>
      </c>
      <c r="S156" s="415">
        <v>5524</v>
      </c>
      <c r="T156" s="80">
        <v>55492</v>
      </c>
    </row>
    <row r="157" spans="1:20" s="451" customFormat="1" ht="17.25" customHeight="1" thickBot="1" x14ac:dyDescent="0.25">
      <c r="A157" s="450"/>
      <c r="B157" s="90" t="s">
        <v>170</v>
      </c>
      <c r="C157" s="90" t="s">
        <v>83</v>
      </c>
      <c r="D157" s="90"/>
      <c r="E157" s="84">
        <v>1170333</v>
      </c>
      <c r="F157" s="84">
        <v>1240633</v>
      </c>
      <c r="G157" s="84">
        <v>1652511</v>
      </c>
      <c r="H157" s="84">
        <v>1753045</v>
      </c>
      <c r="I157" s="84">
        <v>2485411</v>
      </c>
      <c r="J157" s="84">
        <v>2438293</v>
      </c>
      <c r="K157" s="90" t="s">
        <v>170</v>
      </c>
      <c r="L157" s="92" t="s">
        <v>83</v>
      </c>
      <c r="M157" s="516"/>
      <c r="N157" s="84">
        <v>3468202</v>
      </c>
      <c r="O157" s="84">
        <v>3183003</v>
      </c>
      <c r="P157" s="84">
        <v>2855397</v>
      </c>
      <c r="Q157" s="84">
        <v>2449948</v>
      </c>
      <c r="R157" s="84">
        <v>1353280</v>
      </c>
      <c r="S157" s="84">
        <v>1302157</v>
      </c>
      <c r="T157" s="84">
        <v>25352213</v>
      </c>
    </row>
    <row r="158" spans="1:20" s="58" customFormat="1" ht="14.25" customHeight="1" thickBot="1" x14ac:dyDescent="0.25">
      <c r="A158" s="105"/>
      <c r="B158" s="42" t="s">
        <v>183</v>
      </c>
      <c r="C158" s="67" t="s">
        <v>0</v>
      </c>
      <c r="D158" s="42" t="s">
        <v>0</v>
      </c>
      <c r="E158" s="76">
        <v>4.6162952322939228</v>
      </c>
      <c r="F158" s="76">
        <v>4.8935885794269716</v>
      </c>
      <c r="G158" s="76">
        <v>6.5182120393198018</v>
      </c>
      <c r="H158" s="76">
        <v>6.9147612478642397</v>
      </c>
      <c r="I158" s="76">
        <v>9.8035268163769373</v>
      </c>
      <c r="J158" s="76">
        <v>9.6176732185075906</v>
      </c>
      <c r="K158" s="42" t="s">
        <v>183</v>
      </c>
      <c r="L158" s="77" t="s">
        <v>0</v>
      </c>
      <c r="M158" s="77" t="s">
        <v>0</v>
      </c>
      <c r="N158" s="76">
        <v>13.680075976010457</v>
      </c>
      <c r="O158" s="76">
        <v>12.555128816565244</v>
      </c>
      <c r="P158" s="76">
        <v>11.262910263494552</v>
      </c>
      <c r="Q158" s="76">
        <v>9.6636455365849123</v>
      </c>
      <c r="R158" s="76">
        <v>5.3379166544553724</v>
      </c>
      <c r="S158" s="76">
        <v>5.1362656190999969</v>
      </c>
      <c r="T158" s="76">
        <v>100</v>
      </c>
    </row>
  </sheetData>
  <mergeCells count="8">
    <mergeCell ref="B13:B20"/>
    <mergeCell ref="E2:J2"/>
    <mergeCell ref="C1:J1"/>
    <mergeCell ref="L1:T1"/>
    <mergeCell ref="N2:S2"/>
    <mergeCell ref="B4:B6"/>
    <mergeCell ref="B2:C3"/>
    <mergeCell ref="K2:L3"/>
  </mergeCells>
  <printOptions horizontalCentered="1"/>
  <pageMargins left="0.74803149606299213" right="0.74803149606299213" top="0.98425196850393704" bottom="0.98425196850393704" header="0.51181102362204722" footer="0.51181102362204722"/>
  <pageSetup scale="76" orientation="portrait" r:id="rId1"/>
  <headerFooter alignWithMargins="0"/>
  <rowBreaks count="2" manualBreakCount="2">
    <brk id="56" min="1" max="19" man="1"/>
    <brk id="105" max="16383" man="1"/>
  </rowBreaks>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0"/>
  <sheetViews>
    <sheetView tabSelected="1" view="pageBreakPreview" zoomScale="98" zoomScaleSheetLayoutView="98" workbookViewId="0">
      <selection activeCell="O12" sqref="O12"/>
    </sheetView>
  </sheetViews>
  <sheetFormatPr defaultRowHeight="12.75" x14ac:dyDescent="0.2"/>
  <cols>
    <col min="1" max="1" width="9.140625" style="540"/>
    <col min="2" max="2" width="1" style="375" customWidth="1"/>
    <col min="9" max="11" width="9.140625" customWidth="1"/>
    <col min="13" max="13" width="0.85546875" customWidth="1"/>
  </cols>
  <sheetData>
    <row r="1" spans="1:17" s="375" customFormat="1" ht="6" customHeight="1" x14ac:dyDescent="0.2">
      <c r="A1" s="540"/>
      <c r="B1" s="380"/>
      <c r="C1" s="381"/>
      <c r="D1" s="381"/>
      <c r="E1" s="381"/>
      <c r="F1" s="381"/>
      <c r="G1" s="381"/>
      <c r="H1" s="381"/>
      <c r="I1" s="381"/>
      <c r="J1" s="381"/>
      <c r="K1" s="394"/>
      <c r="L1" s="381"/>
      <c r="M1" s="382"/>
    </row>
    <row r="2" spans="1:17" ht="15" customHeight="1" x14ac:dyDescent="0.2">
      <c r="B2" s="395"/>
      <c r="C2" s="386"/>
      <c r="D2" s="387"/>
      <c r="E2" s="387"/>
      <c r="F2" s="387"/>
      <c r="G2" s="387"/>
      <c r="H2" s="387"/>
      <c r="I2" s="387"/>
      <c r="J2" s="387"/>
      <c r="K2" s="387"/>
      <c r="L2" s="396"/>
      <c r="M2" s="397"/>
    </row>
    <row r="3" spans="1:17" s="375" customFormat="1" x14ac:dyDescent="0.2">
      <c r="A3" s="540"/>
      <c r="B3" s="395"/>
      <c r="C3" s="404"/>
      <c r="D3" s="378"/>
      <c r="E3" s="378"/>
      <c r="F3" s="378"/>
      <c r="G3" s="378"/>
      <c r="H3" s="378"/>
      <c r="I3" s="378"/>
      <c r="J3"/>
      <c r="K3" s="378"/>
      <c r="L3" s="398"/>
      <c r="M3" s="397"/>
    </row>
    <row r="4" spans="1:17" s="375" customFormat="1" x14ac:dyDescent="0.2">
      <c r="A4" s="540"/>
      <c r="B4" s="395"/>
      <c r="C4" s="388"/>
      <c r="D4" s="378"/>
      <c r="E4" s="378"/>
      <c r="F4" s="378"/>
      <c r="G4" s="378"/>
      <c r="H4" s="378"/>
      <c r="I4" s="378"/>
      <c r="J4" s="378"/>
      <c r="K4" s="378"/>
      <c r="L4" s="398"/>
      <c r="M4" s="397"/>
    </row>
    <row r="5" spans="1:17" x14ac:dyDescent="0.2">
      <c r="B5" s="395"/>
      <c r="C5" s="388"/>
      <c r="D5" s="378"/>
      <c r="E5" s="378"/>
      <c r="F5" s="378"/>
      <c r="G5" s="378"/>
      <c r="H5" s="378"/>
      <c r="I5" s="378"/>
      <c r="J5" s="378"/>
      <c r="K5" s="378"/>
      <c r="L5" s="398"/>
      <c r="M5" s="397"/>
    </row>
    <row r="6" spans="1:17" x14ac:dyDescent="0.2">
      <c r="B6" s="395"/>
      <c r="C6" s="388"/>
      <c r="D6" s="378"/>
      <c r="E6" s="378"/>
      <c r="F6" s="378"/>
      <c r="G6" s="378"/>
      <c r="H6" s="378"/>
      <c r="I6" s="378"/>
      <c r="J6" s="378"/>
      <c r="K6" s="378"/>
      <c r="L6" s="398"/>
      <c r="M6" s="397"/>
    </row>
    <row r="7" spans="1:17" x14ac:dyDescent="0.2">
      <c r="B7" s="395"/>
      <c r="C7" s="388"/>
      <c r="D7" s="378"/>
      <c r="E7" s="378"/>
      <c r="F7" s="378"/>
      <c r="G7" s="378"/>
      <c r="H7" s="378"/>
      <c r="I7" s="378"/>
      <c r="J7" s="378"/>
      <c r="K7" s="378"/>
      <c r="L7" s="398"/>
      <c r="M7" s="397"/>
    </row>
    <row r="8" spans="1:17" ht="15.75" x14ac:dyDescent="0.25">
      <c r="B8" s="395"/>
      <c r="C8" s="389"/>
      <c r="D8" s="379" t="s">
        <v>304</v>
      </c>
      <c r="E8" s="384"/>
      <c r="F8" s="385"/>
      <c r="G8" s="378"/>
      <c r="H8" s="569" t="s">
        <v>151</v>
      </c>
      <c r="I8" s="569"/>
      <c r="J8" s="569"/>
      <c r="K8" s="569"/>
      <c r="L8" s="398"/>
      <c r="M8" s="397"/>
    </row>
    <row r="9" spans="1:17" x14ac:dyDescent="0.2">
      <c r="B9" s="395"/>
      <c r="C9" s="388"/>
      <c r="D9" s="378"/>
      <c r="E9" s="378"/>
      <c r="F9" s="378"/>
      <c r="G9" s="378"/>
      <c r="H9" s="378"/>
      <c r="I9" s="378"/>
      <c r="J9" s="378"/>
      <c r="K9" s="378"/>
      <c r="L9" s="398"/>
      <c r="M9" s="397"/>
    </row>
    <row r="10" spans="1:17" x14ac:dyDescent="0.2">
      <c r="B10" s="395"/>
      <c r="C10" s="388"/>
      <c r="D10" s="378"/>
      <c r="E10" s="378"/>
      <c r="F10" s="378"/>
      <c r="G10" s="378"/>
      <c r="H10" s="378"/>
      <c r="I10" s="378"/>
      <c r="J10" s="378"/>
      <c r="K10" s="378"/>
      <c r="L10" s="398"/>
      <c r="M10" s="397"/>
    </row>
    <row r="11" spans="1:17" x14ac:dyDescent="0.2">
      <c r="B11" s="395"/>
      <c r="C11" s="388"/>
      <c r="D11" s="378"/>
      <c r="E11" s="378"/>
      <c r="F11" s="378"/>
      <c r="G11" s="378"/>
      <c r="H11" s="378"/>
      <c r="I11" s="378"/>
      <c r="J11" s="378"/>
      <c r="K11" s="378"/>
      <c r="L11" s="398"/>
      <c r="M11" s="397"/>
    </row>
    <row r="12" spans="1:17" x14ac:dyDescent="0.2">
      <c r="B12" s="395"/>
      <c r="C12" s="388"/>
      <c r="D12" s="378"/>
      <c r="E12" s="378"/>
      <c r="F12" s="378"/>
      <c r="G12" s="378"/>
      <c r="H12" s="378"/>
      <c r="I12" s="378"/>
      <c r="J12" s="378"/>
      <c r="K12" s="378"/>
      <c r="L12" s="398"/>
      <c r="M12" s="397"/>
    </row>
    <row r="13" spans="1:17" s="375" customFormat="1" x14ac:dyDescent="0.2">
      <c r="A13" s="540"/>
      <c r="B13" s="395"/>
      <c r="C13" s="388"/>
      <c r="D13" s="378"/>
      <c r="E13" s="378"/>
      <c r="F13" s="378"/>
      <c r="G13" s="378"/>
      <c r="H13" s="378"/>
      <c r="I13" s="378"/>
      <c r="J13" s="378"/>
      <c r="K13" s="378"/>
      <c r="L13" s="398"/>
      <c r="M13" s="397"/>
      <c r="Q13" s="478"/>
    </row>
    <row r="14" spans="1:17" s="375" customFormat="1" x14ac:dyDescent="0.2">
      <c r="A14" s="540"/>
      <c r="B14" s="395"/>
      <c r="C14" s="388"/>
      <c r="D14" s="378"/>
      <c r="E14" s="378"/>
      <c r="F14" s="378"/>
      <c r="G14" s="378"/>
      <c r="H14" s="378"/>
      <c r="I14" s="378"/>
      <c r="J14" s="378"/>
      <c r="K14" s="378"/>
      <c r="L14" s="398"/>
      <c r="M14" s="397"/>
    </row>
    <row r="15" spans="1:17" x14ac:dyDescent="0.2">
      <c r="B15" s="395"/>
      <c r="C15" s="388"/>
      <c r="D15" s="378"/>
      <c r="E15" s="378"/>
      <c r="F15" s="378"/>
      <c r="G15" s="378"/>
      <c r="H15" s="378"/>
      <c r="I15" s="378"/>
      <c r="J15" s="378"/>
      <c r="K15" s="378"/>
      <c r="L15" s="398"/>
      <c r="M15" s="397"/>
    </row>
    <row r="16" spans="1:17" x14ac:dyDescent="0.2">
      <c r="B16" s="395"/>
      <c r="C16" s="388"/>
      <c r="D16" s="378"/>
      <c r="E16" s="378"/>
      <c r="F16" s="378"/>
      <c r="G16" s="378"/>
      <c r="H16" s="378"/>
      <c r="I16" s="378"/>
      <c r="J16" s="378"/>
      <c r="K16" s="378"/>
      <c r="L16" s="398"/>
      <c r="M16" s="397"/>
    </row>
    <row r="17" spans="1:13" s="375" customFormat="1" x14ac:dyDescent="0.2">
      <c r="A17" s="540"/>
      <c r="B17" s="395"/>
      <c r="C17" s="388"/>
      <c r="D17" s="378"/>
      <c r="E17" s="378"/>
      <c r="F17" s="378"/>
      <c r="G17" s="378"/>
      <c r="H17" s="378"/>
      <c r="I17" s="378"/>
      <c r="J17" s="378"/>
      <c r="K17" s="378"/>
      <c r="L17" s="398"/>
      <c r="M17" s="397"/>
    </row>
    <row r="18" spans="1:13" s="375" customFormat="1" x14ac:dyDescent="0.2">
      <c r="A18" s="540"/>
      <c r="B18" s="395"/>
      <c r="C18" s="388"/>
      <c r="D18" s="378"/>
      <c r="E18" s="378"/>
      <c r="F18" s="378"/>
      <c r="G18" s="378"/>
      <c r="H18" s="378"/>
      <c r="I18" s="378"/>
      <c r="J18" s="378"/>
      <c r="K18" s="378"/>
      <c r="L18" s="398"/>
      <c r="M18" s="397"/>
    </row>
    <row r="19" spans="1:13" s="375" customFormat="1" x14ac:dyDescent="0.2">
      <c r="A19" s="540"/>
      <c r="B19" s="395"/>
      <c r="C19" s="388"/>
      <c r="D19" s="378"/>
      <c r="E19" s="378"/>
      <c r="F19" s="378"/>
      <c r="G19" s="378"/>
      <c r="H19" s="378"/>
      <c r="I19" s="378"/>
      <c r="J19" s="378"/>
      <c r="K19" s="378"/>
      <c r="L19" s="398"/>
      <c r="M19" s="397"/>
    </row>
    <row r="20" spans="1:13" x14ac:dyDescent="0.2">
      <c r="B20" s="395"/>
      <c r="C20" s="388"/>
      <c r="D20" s="378"/>
      <c r="E20" s="378"/>
      <c r="F20" s="378"/>
      <c r="G20" s="378"/>
      <c r="H20" s="378"/>
      <c r="I20" s="378"/>
      <c r="J20" s="378"/>
      <c r="K20" s="378"/>
      <c r="L20" s="398"/>
      <c r="M20" s="397"/>
    </row>
    <row r="21" spans="1:13" x14ac:dyDescent="0.2">
      <c r="B21" s="395"/>
      <c r="C21" s="388"/>
      <c r="D21" s="378"/>
      <c r="E21" s="378"/>
      <c r="F21" s="378"/>
      <c r="G21" s="378"/>
      <c r="H21" s="378"/>
      <c r="I21" s="378"/>
      <c r="J21" s="378"/>
      <c r="K21" s="378"/>
      <c r="L21" s="398"/>
      <c r="M21" s="397"/>
    </row>
    <row r="22" spans="1:13" x14ac:dyDescent="0.2">
      <c r="B22" s="395"/>
      <c r="C22" s="388"/>
      <c r="D22" s="378"/>
      <c r="E22" s="378"/>
      <c r="F22" s="378"/>
      <c r="G22" s="378"/>
      <c r="H22" s="378"/>
      <c r="I22" s="378"/>
      <c r="J22" s="378"/>
      <c r="K22" s="378"/>
      <c r="L22" s="398"/>
      <c r="M22" s="397"/>
    </row>
    <row r="23" spans="1:13" x14ac:dyDescent="0.2">
      <c r="B23" s="395"/>
      <c r="C23" s="388"/>
      <c r="D23" s="378"/>
      <c r="E23" s="378"/>
      <c r="F23" s="378"/>
      <c r="G23" s="378"/>
      <c r="H23" s="378"/>
      <c r="I23" s="378"/>
      <c r="J23" s="378"/>
      <c r="K23" s="378"/>
      <c r="L23" s="398"/>
      <c r="M23" s="397"/>
    </row>
    <row r="24" spans="1:13" x14ac:dyDescent="0.2">
      <c r="B24" s="395"/>
      <c r="C24" s="388"/>
      <c r="D24" s="378"/>
      <c r="E24" s="378"/>
      <c r="F24" s="378"/>
      <c r="G24" s="378"/>
      <c r="H24" s="378"/>
      <c r="I24" s="378"/>
      <c r="J24" s="378"/>
      <c r="K24" s="378"/>
      <c r="L24" s="398"/>
      <c r="M24" s="397"/>
    </row>
    <row r="25" spans="1:13" x14ac:dyDescent="0.2">
      <c r="B25" s="395"/>
      <c r="C25" s="388"/>
      <c r="D25" s="378"/>
      <c r="E25" s="378"/>
      <c r="F25" s="378"/>
      <c r="G25" s="378"/>
      <c r="H25" s="378"/>
      <c r="I25" s="378"/>
      <c r="J25" s="378"/>
      <c r="K25" s="378"/>
      <c r="L25" s="398"/>
      <c r="M25" s="397"/>
    </row>
    <row r="26" spans="1:13" x14ac:dyDescent="0.2">
      <c r="B26" s="395"/>
      <c r="C26" s="388"/>
      <c r="D26" s="378"/>
      <c r="E26" s="378"/>
      <c r="F26" s="378"/>
      <c r="G26" s="378"/>
      <c r="H26" s="378"/>
      <c r="I26" s="378"/>
      <c r="J26" s="378"/>
      <c r="K26" s="378"/>
      <c r="L26" s="398"/>
      <c r="M26" s="397"/>
    </row>
    <row r="27" spans="1:13" ht="33.75" x14ac:dyDescent="0.5">
      <c r="B27" s="395"/>
      <c r="C27" s="388"/>
      <c r="D27" s="378"/>
      <c r="E27" s="579" t="s">
        <v>305</v>
      </c>
      <c r="F27" s="579"/>
      <c r="G27" s="579"/>
      <c r="H27" s="579"/>
      <c r="I27" s="579"/>
      <c r="J27" s="579"/>
      <c r="K27" s="579"/>
      <c r="L27" s="398"/>
      <c r="M27" s="397"/>
    </row>
    <row r="28" spans="1:13" x14ac:dyDescent="0.2">
      <c r="B28" s="395"/>
      <c r="C28" s="388"/>
      <c r="D28" s="378"/>
      <c r="E28" s="378"/>
      <c r="F28" s="378"/>
      <c r="G28" s="378"/>
      <c r="H28" s="378"/>
      <c r="I28" s="378"/>
      <c r="J28" s="378"/>
      <c r="K28" s="378"/>
      <c r="L28" s="398"/>
      <c r="M28" s="397"/>
    </row>
    <row r="29" spans="1:13" ht="33.75" x14ac:dyDescent="0.5">
      <c r="B29" s="395"/>
      <c r="C29" s="388"/>
      <c r="D29" s="378"/>
      <c r="E29" s="378"/>
      <c r="F29" s="378"/>
      <c r="G29" s="378"/>
      <c r="H29" s="378"/>
      <c r="I29" s="579">
        <v>2016</v>
      </c>
      <c r="J29" s="579"/>
      <c r="K29" s="579"/>
      <c r="L29" s="398"/>
      <c r="M29" s="397"/>
    </row>
    <row r="30" spans="1:13" x14ac:dyDescent="0.2">
      <c r="B30" s="395"/>
      <c r="C30" s="388"/>
      <c r="D30" s="378"/>
      <c r="E30" s="378"/>
      <c r="F30" s="378"/>
      <c r="G30" s="378"/>
      <c r="H30" s="378"/>
      <c r="I30" s="378"/>
      <c r="J30" s="378"/>
      <c r="K30" s="378"/>
      <c r="L30" s="398"/>
      <c r="M30" s="397"/>
    </row>
    <row r="31" spans="1:13" x14ac:dyDescent="0.2">
      <c r="B31" s="395"/>
      <c r="C31" s="388"/>
      <c r="D31" s="378"/>
      <c r="E31" s="378"/>
      <c r="F31" s="378"/>
      <c r="G31" s="378"/>
      <c r="H31" s="378"/>
      <c r="I31" s="378"/>
      <c r="J31" s="378"/>
      <c r="K31" s="378"/>
      <c r="L31" s="398"/>
      <c r="M31" s="397"/>
    </row>
    <row r="32" spans="1:13" x14ac:dyDescent="0.2">
      <c r="B32" s="395"/>
      <c r="C32" s="388"/>
      <c r="D32" s="378"/>
      <c r="E32" s="378"/>
      <c r="F32" s="378"/>
      <c r="G32" s="378"/>
      <c r="H32" s="378"/>
      <c r="I32" s="378"/>
      <c r="J32" s="378"/>
      <c r="K32" s="378"/>
      <c r="L32" s="398"/>
      <c r="M32" s="397"/>
    </row>
    <row r="33" spans="1:13" x14ac:dyDescent="0.2">
      <c r="B33" s="395"/>
      <c r="C33" s="388"/>
      <c r="D33" s="378"/>
      <c r="E33" s="378"/>
      <c r="F33" s="378"/>
      <c r="G33" s="378"/>
      <c r="H33" s="378"/>
      <c r="I33" s="378"/>
      <c r="J33" s="378"/>
      <c r="K33" s="378"/>
      <c r="L33" s="398"/>
      <c r="M33" s="397"/>
    </row>
    <row r="34" spans="1:13" s="375" customFormat="1" x14ac:dyDescent="0.2">
      <c r="A34" s="540"/>
      <c r="B34" s="395"/>
      <c r="C34" s="388"/>
      <c r="D34" s="378"/>
      <c r="E34" s="378"/>
      <c r="F34" s="378"/>
      <c r="G34" s="378"/>
      <c r="H34" s="378"/>
      <c r="I34" s="378"/>
      <c r="J34" s="378"/>
      <c r="K34" s="378"/>
      <c r="L34" s="398"/>
      <c r="M34" s="397"/>
    </row>
    <row r="35" spans="1:13" s="375" customFormat="1" x14ac:dyDescent="0.2">
      <c r="A35" s="540"/>
      <c r="B35" s="395"/>
      <c r="C35" s="388"/>
      <c r="D35" s="378"/>
      <c r="E35" s="378"/>
      <c r="F35" s="378"/>
      <c r="G35" s="378"/>
      <c r="H35" s="378"/>
      <c r="I35" s="378"/>
      <c r="J35" s="378"/>
      <c r="K35" s="378"/>
      <c r="L35" s="398"/>
      <c r="M35" s="397"/>
    </row>
    <row r="36" spans="1:13" s="375" customFormat="1" x14ac:dyDescent="0.2">
      <c r="A36" s="540"/>
      <c r="B36" s="395"/>
      <c r="C36" s="388"/>
      <c r="D36" s="378"/>
      <c r="E36" s="378"/>
      <c r="F36" s="378"/>
      <c r="G36" s="378"/>
      <c r="H36" s="378"/>
      <c r="I36" s="378"/>
      <c r="J36" s="378"/>
      <c r="K36" s="378"/>
      <c r="L36" s="398"/>
      <c r="M36" s="397"/>
    </row>
    <row r="37" spans="1:13" s="375" customFormat="1" x14ac:dyDescent="0.2">
      <c r="A37" s="540"/>
      <c r="B37" s="395"/>
      <c r="C37" s="388"/>
      <c r="D37" s="378"/>
      <c r="E37" s="378"/>
      <c r="F37" s="378"/>
      <c r="G37" s="378"/>
      <c r="H37" s="378"/>
      <c r="I37" s="378"/>
      <c r="J37" s="378"/>
      <c r="K37" s="378"/>
      <c r="L37" s="398"/>
      <c r="M37" s="397"/>
    </row>
    <row r="38" spans="1:13" s="375" customFormat="1" x14ac:dyDescent="0.2">
      <c r="A38" s="540"/>
      <c r="B38" s="395"/>
      <c r="C38" s="388"/>
      <c r="D38" s="378"/>
      <c r="E38" s="378"/>
      <c r="F38" s="378"/>
      <c r="G38" s="378"/>
      <c r="H38" s="378"/>
      <c r="I38" s="378"/>
      <c r="J38" s="378"/>
      <c r="K38" s="378"/>
      <c r="L38" s="398"/>
      <c r="M38" s="397"/>
    </row>
    <row r="39" spans="1:13" s="375" customFormat="1" x14ac:dyDescent="0.2">
      <c r="A39" s="540"/>
      <c r="B39" s="395"/>
      <c r="C39" s="388"/>
      <c r="D39" s="378"/>
      <c r="E39" s="378"/>
      <c r="F39" s="378"/>
      <c r="G39" s="378"/>
      <c r="H39" s="378"/>
      <c r="I39" s="378"/>
      <c r="J39" s="378"/>
      <c r="K39" s="378"/>
      <c r="L39" s="398"/>
      <c r="M39" s="397"/>
    </row>
    <row r="40" spans="1:13" s="375" customFormat="1" x14ac:dyDescent="0.2">
      <c r="A40" s="540"/>
      <c r="B40" s="395"/>
      <c r="C40" s="388"/>
      <c r="D40" s="378"/>
      <c r="E40" s="378"/>
      <c r="F40" s="378"/>
      <c r="G40" s="378"/>
      <c r="H40" s="378"/>
      <c r="I40" s="378"/>
      <c r="J40" s="378"/>
      <c r="K40" s="378"/>
      <c r="L40" s="398"/>
      <c r="M40" s="397"/>
    </row>
    <row r="41" spans="1:13" s="375" customFormat="1" x14ac:dyDescent="0.2">
      <c r="A41" s="540"/>
      <c r="B41" s="395"/>
      <c r="C41" s="388"/>
      <c r="D41" s="378"/>
      <c r="E41" s="378"/>
      <c r="F41" s="378"/>
      <c r="G41" s="378"/>
      <c r="H41" s="378"/>
      <c r="I41" s="378"/>
      <c r="J41" s="378"/>
      <c r="K41" s="378"/>
      <c r="L41" s="398"/>
      <c r="M41" s="397"/>
    </row>
    <row r="42" spans="1:13" s="375" customFormat="1" x14ac:dyDescent="0.2">
      <c r="A42" s="540"/>
      <c r="B42" s="395"/>
      <c r="C42" s="388"/>
      <c r="D42" s="378"/>
      <c r="E42" s="378"/>
      <c r="F42" s="378"/>
      <c r="G42" s="378"/>
      <c r="H42" s="378"/>
      <c r="I42" s="378"/>
      <c r="J42" s="378"/>
      <c r="K42" s="378"/>
      <c r="L42" s="398"/>
      <c r="M42" s="397"/>
    </row>
    <row r="43" spans="1:13" s="375" customFormat="1" x14ac:dyDescent="0.2">
      <c r="A43" s="540"/>
      <c r="B43" s="395"/>
      <c r="C43" s="388"/>
      <c r="D43" s="378"/>
      <c r="E43" s="378"/>
      <c r="F43" s="378"/>
      <c r="G43" s="378"/>
      <c r="H43" s="378"/>
      <c r="I43" s="378"/>
      <c r="J43" s="378"/>
      <c r="K43" s="378"/>
      <c r="L43" s="398"/>
      <c r="M43" s="397"/>
    </row>
    <row r="44" spans="1:13" ht="14.25" customHeight="1" x14ac:dyDescent="0.2">
      <c r="B44" s="395"/>
      <c r="C44" s="388"/>
      <c r="D44" s="378"/>
      <c r="E44" s="378"/>
      <c r="F44" s="378"/>
      <c r="G44" s="378"/>
      <c r="H44" s="378"/>
      <c r="I44" s="378"/>
      <c r="J44" s="378"/>
      <c r="K44" s="378"/>
      <c r="L44" s="398"/>
      <c r="M44" s="397"/>
    </row>
    <row r="45" spans="1:13" x14ac:dyDescent="0.2">
      <c r="B45" s="395"/>
      <c r="C45" s="388"/>
      <c r="D45" s="378"/>
      <c r="E45" s="378"/>
      <c r="F45" s="378"/>
      <c r="G45" s="378"/>
      <c r="H45" s="378"/>
      <c r="I45" s="378"/>
      <c r="J45" s="378"/>
      <c r="K45" s="378"/>
      <c r="L45" s="398"/>
      <c r="M45" s="397"/>
    </row>
    <row r="46" spans="1:13" x14ac:dyDescent="0.2">
      <c r="B46" s="395"/>
      <c r="C46" s="388"/>
      <c r="D46" s="378"/>
      <c r="E46" s="378"/>
      <c r="F46" s="378"/>
      <c r="G46" s="378"/>
      <c r="H46" s="378"/>
      <c r="I46" s="378"/>
      <c r="J46" s="378"/>
      <c r="K46" s="378"/>
      <c r="L46" s="398"/>
      <c r="M46" s="397"/>
    </row>
    <row r="47" spans="1:13" x14ac:dyDescent="0.2">
      <c r="B47" s="395"/>
      <c r="C47" s="388"/>
      <c r="D47" s="378"/>
      <c r="E47" s="378"/>
      <c r="F47" s="378"/>
      <c r="G47" s="378"/>
      <c r="H47" s="378"/>
      <c r="I47" s="378"/>
      <c r="J47" s="378"/>
      <c r="K47" s="378"/>
      <c r="L47" s="398"/>
      <c r="M47" s="397"/>
    </row>
    <row r="48" spans="1:13" x14ac:dyDescent="0.2">
      <c r="B48" s="395"/>
      <c r="C48" s="388"/>
      <c r="D48" s="378"/>
      <c r="E48" s="378"/>
      <c r="F48" s="378"/>
      <c r="G48" s="378"/>
      <c r="H48" s="378"/>
      <c r="I48" s="378"/>
      <c r="J48" s="378"/>
      <c r="K48" s="378"/>
      <c r="L48" s="398"/>
      <c r="M48" s="397"/>
    </row>
    <row r="49" spans="1:13" ht="15" x14ac:dyDescent="0.25">
      <c r="B49" s="395"/>
      <c r="C49" s="576" t="s">
        <v>306</v>
      </c>
      <c r="D49" s="577"/>
      <c r="E49" s="577"/>
      <c r="F49" s="577"/>
      <c r="G49" s="577"/>
      <c r="H49" s="577"/>
      <c r="I49" s="577"/>
      <c r="J49" s="577"/>
      <c r="K49" s="577"/>
      <c r="L49" s="578"/>
      <c r="M49" s="397"/>
    </row>
    <row r="50" spans="1:13" x14ac:dyDescent="0.2">
      <c r="B50" s="395"/>
      <c r="C50" s="388"/>
      <c r="D50" s="378"/>
      <c r="E50" s="378"/>
      <c r="F50" s="378"/>
      <c r="G50" s="378"/>
      <c r="H50" s="378"/>
      <c r="I50" s="378"/>
      <c r="J50" s="378"/>
      <c r="K50" s="378"/>
      <c r="L50" s="398"/>
      <c r="M50" s="397"/>
    </row>
    <row r="51" spans="1:13" x14ac:dyDescent="0.2">
      <c r="B51" s="395"/>
      <c r="C51" s="388"/>
      <c r="D51" s="378"/>
      <c r="E51" s="378"/>
      <c r="F51" s="378"/>
      <c r="G51" s="378"/>
      <c r="H51" s="378"/>
      <c r="I51" s="378"/>
      <c r="J51" s="378"/>
      <c r="K51" s="378"/>
      <c r="L51" s="398"/>
      <c r="M51" s="397"/>
    </row>
    <row r="52" spans="1:13" x14ac:dyDescent="0.2">
      <c r="B52" s="395"/>
      <c r="C52" s="390"/>
      <c r="D52" s="391"/>
      <c r="E52" s="391"/>
      <c r="F52" s="391"/>
      <c r="G52" s="391"/>
      <c r="H52" s="391"/>
      <c r="I52" s="391"/>
      <c r="J52" s="391"/>
      <c r="K52" s="391"/>
      <c r="L52" s="399"/>
      <c r="M52" s="397"/>
    </row>
    <row r="53" spans="1:13" s="375" customFormat="1" ht="5.0999999999999996" customHeight="1" thickBot="1" x14ac:dyDescent="0.25">
      <c r="A53" s="540"/>
      <c r="B53" s="400"/>
      <c r="C53" s="392"/>
      <c r="D53" s="392"/>
      <c r="E53" s="392"/>
      <c r="F53" s="392"/>
      <c r="G53" s="392"/>
      <c r="H53" s="392"/>
      <c r="I53" s="392"/>
      <c r="J53" s="392"/>
      <c r="K53" s="392"/>
      <c r="L53" s="392"/>
      <c r="M53" s="401"/>
    </row>
    <row r="54" spans="1:13" s="375" customFormat="1" ht="5.0999999999999996" customHeight="1" thickBot="1" x14ac:dyDescent="0.25">
      <c r="A54" s="540"/>
      <c r="B54" s="378"/>
      <c r="C54" s="378"/>
      <c r="D54" s="378"/>
      <c r="E54" s="378"/>
      <c r="F54" s="378"/>
      <c r="G54" s="378"/>
      <c r="H54" s="378"/>
      <c r="I54" s="378"/>
      <c r="J54" s="378"/>
      <c r="K54" s="378"/>
      <c r="L54" s="378"/>
      <c r="M54" s="378"/>
    </row>
    <row r="55" spans="1:13" ht="6" customHeight="1" x14ac:dyDescent="0.2">
      <c r="B55" s="380"/>
      <c r="C55" s="381"/>
      <c r="D55" s="381"/>
      <c r="E55" s="381"/>
      <c r="F55" s="381"/>
      <c r="G55" s="381"/>
      <c r="H55" s="381"/>
      <c r="I55" s="381"/>
      <c r="J55" s="381"/>
      <c r="K55" s="381"/>
      <c r="L55" s="381"/>
      <c r="M55" s="382"/>
    </row>
    <row r="56" spans="1:13" ht="3" customHeight="1" x14ac:dyDescent="0.2">
      <c r="B56" s="395"/>
      <c r="C56" s="386"/>
      <c r="D56" s="387"/>
      <c r="E56" s="387"/>
      <c r="F56" s="387"/>
      <c r="G56" s="387"/>
      <c r="H56" s="387"/>
      <c r="I56" s="387"/>
      <c r="J56" s="387"/>
      <c r="K56" s="387"/>
      <c r="L56" s="396"/>
      <c r="M56" s="397"/>
    </row>
    <row r="57" spans="1:13" ht="15" x14ac:dyDescent="0.25">
      <c r="B57" s="395"/>
      <c r="C57" s="570" t="s">
        <v>307</v>
      </c>
      <c r="D57" s="571"/>
      <c r="E57" s="571"/>
      <c r="F57" s="571"/>
      <c r="G57" s="571"/>
      <c r="H57" s="571"/>
      <c r="I57" s="571"/>
      <c r="J57" s="571"/>
      <c r="K57" s="571"/>
      <c r="L57" s="572"/>
      <c r="M57" s="397"/>
    </row>
    <row r="58" spans="1:13" ht="15" x14ac:dyDescent="0.25">
      <c r="B58" s="395"/>
      <c r="C58" s="570" t="s">
        <v>308</v>
      </c>
      <c r="D58" s="571"/>
      <c r="E58" s="571"/>
      <c r="F58" s="571"/>
      <c r="G58" s="571"/>
      <c r="H58" s="571"/>
      <c r="I58" s="571"/>
      <c r="J58" s="571"/>
      <c r="K58" s="571"/>
      <c r="L58" s="572"/>
      <c r="M58" s="397"/>
    </row>
    <row r="59" spans="1:13" s="376" customFormat="1" ht="21" customHeight="1" x14ac:dyDescent="0.2">
      <c r="A59" s="541"/>
      <c r="B59" s="402"/>
      <c r="C59" s="573" t="s">
        <v>309</v>
      </c>
      <c r="D59" s="574"/>
      <c r="E59" s="574"/>
      <c r="F59" s="574"/>
      <c r="G59" s="574"/>
      <c r="H59" s="574"/>
      <c r="I59" s="574"/>
      <c r="J59" s="574"/>
      <c r="K59" s="574"/>
      <c r="L59" s="575"/>
      <c r="M59" s="403"/>
    </row>
    <row r="60" spans="1:13" ht="5.0999999999999996" customHeight="1" thickBot="1" x14ac:dyDescent="0.25">
      <c r="B60" s="393"/>
      <c r="C60" s="60"/>
      <c r="D60" s="60"/>
      <c r="E60" s="60"/>
      <c r="F60" s="60"/>
      <c r="G60" s="60"/>
      <c r="H60" s="60"/>
      <c r="I60" s="60"/>
      <c r="J60" s="60"/>
      <c r="K60" s="60"/>
      <c r="L60" s="60"/>
      <c r="M60" s="383"/>
    </row>
  </sheetData>
  <mergeCells count="7">
    <mergeCell ref="H8:K8"/>
    <mergeCell ref="C57:L57"/>
    <mergeCell ref="C58:L58"/>
    <mergeCell ref="C59:L59"/>
    <mergeCell ref="C49:L49"/>
    <mergeCell ref="E27:K27"/>
    <mergeCell ref="I29:K29"/>
  </mergeCells>
  <printOptions horizontalCentered="1"/>
  <pageMargins left="0.39370078740157483" right="0.39370078740157483" top="0.55118110236220474" bottom="0.55118110236220474" header="0.31496062992125984" footer="0.31496062992125984"/>
  <pageSetup paperSize="9" scale="99" orientation="portrait" r:id="rId1"/>
  <drawing r:id="rId2"/>
  <legacyDrawing r:id="rId3"/>
  <oleObjects>
    <mc:AlternateContent xmlns:mc="http://schemas.openxmlformats.org/markup-compatibility/2006">
      <mc:Choice Requires="x14">
        <oleObject progId="PBrush" shapeId="27650" r:id="rId4">
          <objectPr defaultSize="0" autoPict="0" r:id="rId5">
            <anchor moveWithCells="1" sizeWithCells="1">
              <from>
                <xdr:col>2</xdr:col>
                <xdr:colOff>590550</xdr:colOff>
                <xdr:row>1</xdr:row>
                <xdr:rowOff>123825</xdr:rowOff>
              </from>
              <to>
                <xdr:col>3</xdr:col>
                <xdr:colOff>542925</xdr:colOff>
                <xdr:row>5</xdr:row>
                <xdr:rowOff>66675</xdr:rowOff>
              </to>
            </anchor>
          </objectPr>
        </oleObject>
      </mc:Choice>
      <mc:Fallback>
        <oleObject progId="PBrush" shapeId="27650" r:id="rId4"/>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J118"/>
  <sheetViews>
    <sheetView view="pageBreakPreview" zoomScaleSheetLayoutView="100" workbookViewId="0">
      <selection activeCell="L83" sqref="L83"/>
    </sheetView>
  </sheetViews>
  <sheetFormatPr defaultColWidth="9.140625" defaultRowHeight="12.75" x14ac:dyDescent="0.2"/>
  <cols>
    <col min="1" max="1" width="8" customWidth="1"/>
    <col min="2" max="2" width="25.7109375" style="46" customWidth="1"/>
    <col min="3" max="3" width="11.42578125" style="46" customWidth="1"/>
    <col min="4" max="4" width="11.7109375" style="46" customWidth="1"/>
    <col min="5" max="5" width="11.28515625" style="46" customWidth="1"/>
    <col min="6" max="6" width="7.85546875" style="46" customWidth="1"/>
    <col min="7" max="7" width="7.7109375" style="46" customWidth="1"/>
    <col min="8" max="8" width="8.140625" style="46" customWidth="1"/>
    <col min="9" max="10" width="10" style="46" customWidth="1"/>
    <col min="11" max="16384" width="9.140625" style="46"/>
  </cols>
  <sheetData>
    <row r="1" spans="2:10" ht="30" customHeight="1" thickBot="1" x14ac:dyDescent="0.25">
      <c r="B1" s="623" t="s">
        <v>675</v>
      </c>
      <c r="C1" s="624"/>
      <c r="D1" s="624"/>
      <c r="E1" s="624"/>
      <c r="F1" s="624"/>
      <c r="G1" s="624"/>
      <c r="H1" s="624"/>
      <c r="I1" s="624"/>
      <c r="J1" s="624"/>
    </row>
    <row r="2" spans="2:10" ht="15.75" customHeight="1" x14ac:dyDescent="0.2">
      <c r="B2" s="634" t="s">
        <v>180</v>
      </c>
      <c r="C2" s="625" t="s">
        <v>156</v>
      </c>
      <c r="D2" s="625"/>
      <c r="E2" s="625"/>
      <c r="F2" s="625" t="s">
        <v>192</v>
      </c>
      <c r="G2" s="625"/>
      <c r="H2" s="625"/>
      <c r="I2" s="625" t="s">
        <v>193</v>
      </c>
      <c r="J2" s="625"/>
    </row>
    <row r="3" spans="2:10" ht="15.75" customHeight="1" thickBot="1" x14ac:dyDescent="0.25">
      <c r="B3" s="635"/>
      <c r="C3" s="477" t="s">
        <v>8</v>
      </c>
      <c r="D3" s="477" t="s">
        <v>9</v>
      </c>
      <c r="E3" s="477" t="s">
        <v>10</v>
      </c>
      <c r="F3" s="477" t="s">
        <v>8</v>
      </c>
      <c r="G3" s="477" t="s">
        <v>9</v>
      </c>
      <c r="H3" s="477" t="s">
        <v>10</v>
      </c>
      <c r="I3" s="107" t="s">
        <v>84</v>
      </c>
      <c r="J3" s="107" t="s">
        <v>85</v>
      </c>
    </row>
    <row r="4" spans="2:10" ht="15.75" customHeight="1" x14ac:dyDescent="0.2">
      <c r="B4" s="72" t="s">
        <v>424</v>
      </c>
      <c r="C4" s="350">
        <v>160052</v>
      </c>
      <c r="D4" s="350">
        <v>171873</v>
      </c>
      <c r="E4" s="350">
        <v>176233</v>
      </c>
      <c r="F4" s="511">
        <v>0.43447644952616732</v>
      </c>
      <c r="G4" s="511">
        <v>0.47420263502744353</v>
      </c>
      <c r="H4" s="511">
        <v>0.69513852696015133</v>
      </c>
      <c r="I4" s="408">
        <v>7.3857246394921647</v>
      </c>
      <c r="J4" s="408">
        <v>2.5367567913517539</v>
      </c>
    </row>
    <row r="5" spans="2:10" ht="15.75" customHeight="1" x14ac:dyDescent="0.2">
      <c r="B5" s="72" t="s">
        <v>425</v>
      </c>
      <c r="C5" s="350">
        <v>89562</v>
      </c>
      <c r="D5" s="350">
        <v>109775</v>
      </c>
      <c r="E5" s="350">
        <v>87660</v>
      </c>
      <c r="F5" s="511">
        <v>0.24312460808026518</v>
      </c>
      <c r="G5" s="511">
        <v>0.30287243639278777</v>
      </c>
      <c r="H5" s="511">
        <v>0.34576863171668681</v>
      </c>
      <c r="I5" s="408">
        <v>22.568723342489001</v>
      </c>
      <c r="J5" s="408">
        <v>-20.145752675928033</v>
      </c>
    </row>
    <row r="6" spans="2:10" ht="15.75" customHeight="1" x14ac:dyDescent="0.2">
      <c r="B6" s="72" t="s">
        <v>426</v>
      </c>
      <c r="C6" s="350">
        <v>43049</v>
      </c>
      <c r="D6" s="350">
        <v>47679</v>
      </c>
      <c r="E6" s="350">
        <v>29316</v>
      </c>
      <c r="F6" s="511">
        <v>0.1168606245198559</v>
      </c>
      <c r="G6" s="511">
        <v>0.13154775581664066</v>
      </c>
      <c r="H6" s="511">
        <v>0.11563487574043339</v>
      </c>
      <c r="I6" s="408">
        <v>10.755185950893168</v>
      </c>
      <c r="J6" s="408">
        <v>-38.513811111810234</v>
      </c>
    </row>
    <row r="7" spans="2:10" ht="15.75" customHeight="1" x14ac:dyDescent="0.2">
      <c r="B7" s="72" t="s">
        <v>427</v>
      </c>
      <c r="C7" s="350">
        <v>267501</v>
      </c>
      <c r="D7" s="350">
        <v>234762</v>
      </c>
      <c r="E7" s="350">
        <v>72014</v>
      </c>
      <c r="F7" s="511">
        <v>0.72615702849510966</v>
      </c>
      <c r="G7" s="511">
        <v>0.64771522580226504</v>
      </c>
      <c r="H7" s="511">
        <v>0.2840540981570327</v>
      </c>
      <c r="I7" s="408">
        <v>-12.238832752027095</v>
      </c>
      <c r="J7" s="408">
        <v>-69.32467775875142</v>
      </c>
    </row>
    <row r="8" spans="2:10" ht="15.75" customHeight="1" x14ac:dyDescent="0.2">
      <c r="B8" s="72" t="s">
        <v>428</v>
      </c>
      <c r="C8" s="350">
        <v>108762</v>
      </c>
      <c r="D8" s="350">
        <v>100040</v>
      </c>
      <c r="E8" s="350">
        <v>94871</v>
      </c>
      <c r="F8" s="511">
        <v>0.29524484294707354</v>
      </c>
      <c r="G8" s="511">
        <v>0.27601328660199942</v>
      </c>
      <c r="H8" s="511">
        <v>0.37421190804921056</v>
      </c>
      <c r="I8" s="408">
        <v>-8.019344991816995</v>
      </c>
      <c r="J8" s="408">
        <v>-5.1669332267093164</v>
      </c>
    </row>
    <row r="9" spans="2:10" ht="15.75" customHeight="1" x14ac:dyDescent="0.2">
      <c r="B9" s="72" t="s">
        <v>64</v>
      </c>
      <c r="C9" s="350">
        <v>10714</v>
      </c>
      <c r="D9" s="350">
        <v>11434</v>
      </c>
      <c r="E9" s="350">
        <v>10562</v>
      </c>
      <c r="F9" s="511">
        <v>2.908417689390546E-2</v>
      </c>
      <c r="G9" s="511">
        <v>3.1546740493875063E-2</v>
      </c>
      <c r="H9" s="511">
        <v>4.1661057360160236E-2</v>
      </c>
      <c r="I9" s="408">
        <v>6.7201792047787938</v>
      </c>
      <c r="J9" s="408">
        <v>-7.6263774707014171</v>
      </c>
    </row>
    <row r="10" spans="2:10" ht="15.75" customHeight="1" x14ac:dyDescent="0.2">
      <c r="B10" s="72" t="s">
        <v>429</v>
      </c>
      <c r="C10" s="350">
        <v>100612</v>
      </c>
      <c r="D10" s="350">
        <v>102341</v>
      </c>
      <c r="E10" s="350">
        <v>100185</v>
      </c>
      <c r="F10" s="511">
        <v>0.27312088908433979</v>
      </c>
      <c r="G10" s="511">
        <v>0.28236181291618578</v>
      </c>
      <c r="H10" s="511">
        <v>0.39517260288086092</v>
      </c>
      <c r="I10" s="408">
        <v>1.7184828847453584</v>
      </c>
      <c r="J10" s="408">
        <v>-2.1066825612413402</v>
      </c>
    </row>
    <row r="11" spans="2:10" ht="15.75" customHeight="1" thickBot="1" x14ac:dyDescent="0.25">
      <c r="B11" s="72" t="s">
        <v>408</v>
      </c>
      <c r="C11" s="350">
        <v>107855</v>
      </c>
      <c r="D11" s="350">
        <v>107983</v>
      </c>
      <c r="E11" s="350">
        <v>95892</v>
      </c>
      <c r="F11" s="511">
        <v>0.29278270476873003</v>
      </c>
      <c r="G11" s="511">
        <v>0.29792825596904943</v>
      </c>
      <c r="H11" s="511">
        <v>0.37823916989021827</v>
      </c>
      <c r="I11" s="408">
        <v>0.11867785452691113</v>
      </c>
      <c r="J11" s="408">
        <v>-11.197132882027727</v>
      </c>
    </row>
    <row r="12" spans="2:10" ht="15.75" customHeight="1" thickBot="1" x14ac:dyDescent="0.25">
      <c r="B12" s="109" t="s">
        <v>409</v>
      </c>
      <c r="C12" s="353">
        <v>888107</v>
      </c>
      <c r="D12" s="353">
        <v>885887</v>
      </c>
      <c r="E12" s="353">
        <v>666733</v>
      </c>
      <c r="F12" s="409">
        <v>2.410851324315447</v>
      </c>
      <c r="G12" s="409">
        <v>2.4441881490202468</v>
      </c>
      <c r="H12" s="409">
        <v>2.6298808707547541</v>
      </c>
      <c r="I12" s="409">
        <v>-0.24996987975547991</v>
      </c>
      <c r="J12" s="409">
        <v>-24.738369566321666</v>
      </c>
    </row>
    <row r="13" spans="2:10" ht="15.75" customHeight="1" x14ac:dyDescent="0.2">
      <c r="B13" s="72" t="s">
        <v>430</v>
      </c>
      <c r="C13" s="350">
        <v>44407</v>
      </c>
      <c r="D13" s="350">
        <v>82977</v>
      </c>
      <c r="E13" s="350">
        <v>62394</v>
      </c>
      <c r="F13" s="511">
        <v>0.12054704529845621</v>
      </c>
      <c r="G13" s="511">
        <v>0.22893597043556685</v>
      </c>
      <c r="H13" s="511">
        <v>0.24610869275987859</v>
      </c>
      <c r="I13" s="408">
        <v>86.855675906951603</v>
      </c>
      <c r="J13" s="408">
        <v>-24.80566904081854</v>
      </c>
    </row>
    <row r="14" spans="2:10" ht="15.75" customHeight="1" x14ac:dyDescent="0.2">
      <c r="B14" s="72" t="s">
        <v>431</v>
      </c>
      <c r="C14" s="350">
        <v>91627</v>
      </c>
      <c r="D14" s="350">
        <v>85473</v>
      </c>
      <c r="E14" s="350">
        <v>42530</v>
      </c>
      <c r="F14" s="511">
        <v>0.24873024792401305</v>
      </c>
      <c r="G14" s="511">
        <v>0.23582250745434524</v>
      </c>
      <c r="H14" s="511">
        <v>0.16775655837224152</v>
      </c>
      <c r="I14" s="408">
        <v>-6.7163608979885838</v>
      </c>
      <c r="J14" s="408">
        <v>-50.241596761550433</v>
      </c>
    </row>
    <row r="15" spans="2:10" ht="15.75" customHeight="1" x14ac:dyDescent="0.2">
      <c r="B15" s="72" t="s">
        <v>432</v>
      </c>
      <c r="C15" s="350">
        <v>23378</v>
      </c>
      <c r="D15" s="350">
        <v>26046</v>
      </c>
      <c r="E15" s="350">
        <v>19416</v>
      </c>
      <c r="F15" s="511">
        <v>6.3461815141471145E-2</v>
      </c>
      <c r="G15" s="511">
        <v>7.1861675957973589E-2</v>
      </c>
      <c r="H15" s="511">
        <v>7.6585030269349666E-2</v>
      </c>
      <c r="I15" s="408">
        <v>11.412439045256225</v>
      </c>
      <c r="J15" s="408">
        <v>-25.454964293941487</v>
      </c>
    </row>
    <row r="16" spans="2:10" ht="15.75" customHeight="1" x14ac:dyDescent="0.2">
      <c r="B16" s="72" t="s">
        <v>433</v>
      </c>
      <c r="C16" s="350">
        <v>17451</v>
      </c>
      <c r="D16" s="350">
        <v>24307</v>
      </c>
      <c r="E16" s="350">
        <v>10421</v>
      </c>
      <c r="F16" s="511">
        <v>4.7372407221910044E-2</v>
      </c>
      <c r="G16" s="511">
        <v>6.7063724084714116E-2</v>
      </c>
      <c r="H16" s="511">
        <v>4.1104892894359951E-2</v>
      </c>
      <c r="I16" s="408">
        <v>39.287146868374307</v>
      </c>
      <c r="J16" s="408">
        <v>-57.127576418315712</v>
      </c>
    </row>
    <row r="17" spans="2:10" ht="15.75" customHeight="1" x14ac:dyDescent="0.2">
      <c r="B17" s="72" t="s">
        <v>74</v>
      </c>
      <c r="C17" s="350">
        <v>6975</v>
      </c>
      <c r="D17" s="350">
        <v>6435</v>
      </c>
      <c r="E17" s="350">
        <v>5035</v>
      </c>
      <c r="F17" s="511">
        <v>1.8934304072707728E-2</v>
      </c>
      <c r="G17" s="511">
        <v>1.7754353251538048E-2</v>
      </c>
      <c r="H17" s="511">
        <v>1.986019918655622E-2</v>
      </c>
      <c r="I17" s="408">
        <v>-7.741935483870968</v>
      </c>
      <c r="J17" s="408">
        <v>-21.756021756021756</v>
      </c>
    </row>
    <row r="18" spans="2:10" ht="15.75" customHeight="1" thickBot="1" x14ac:dyDescent="0.25">
      <c r="B18" s="72" t="s">
        <v>410</v>
      </c>
      <c r="C18" s="350">
        <v>18682</v>
      </c>
      <c r="D18" s="350">
        <v>23731</v>
      </c>
      <c r="E18" s="350">
        <v>14106</v>
      </c>
      <c r="F18" s="511">
        <v>5.0714074363630936E-2</v>
      </c>
      <c r="G18" s="511">
        <v>6.5474523234226797E-2</v>
      </c>
      <c r="H18" s="511">
        <v>5.5640113153041119E-2</v>
      </c>
      <c r="I18" s="408">
        <v>27.026014345359169</v>
      </c>
      <c r="J18" s="408">
        <v>-40.558762799713456</v>
      </c>
    </row>
    <row r="19" spans="2:10" ht="15.75" customHeight="1" thickBot="1" x14ac:dyDescent="0.25">
      <c r="B19" s="109" t="s">
        <v>411</v>
      </c>
      <c r="C19" s="353">
        <v>202520</v>
      </c>
      <c r="D19" s="353">
        <v>248969</v>
      </c>
      <c r="E19" s="353">
        <v>153902</v>
      </c>
      <c r="F19" s="409">
        <v>0.54975989402218906</v>
      </c>
      <c r="G19" s="409">
        <v>0.68691275441836464</v>
      </c>
      <c r="H19" s="409">
        <v>0.60705548663542708</v>
      </c>
      <c r="I19" s="409">
        <v>22.935512541971164</v>
      </c>
      <c r="J19" s="409">
        <v>-38.184271937470129</v>
      </c>
    </row>
    <row r="20" spans="2:10" ht="15.75" customHeight="1" thickBot="1" x14ac:dyDescent="0.25">
      <c r="B20" s="109" t="s">
        <v>412</v>
      </c>
      <c r="C20" s="353">
        <v>14666</v>
      </c>
      <c r="D20" s="353">
        <v>17719</v>
      </c>
      <c r="E20" s="353">
        <v>13368</v>
      </c>
      <c r="F20" s="409">
        <v>3.9812258570656851E-2</v>
      </c>
      <c r="G20" s="409">
        <v>4.8887239357265376E-2</v>
      </c>
      <c r="H20" s="409">
        <v>5.2729124672469423E-2</v>
      </c>
      <c r="I20" s="409">
        <v>20.816855311605075</v>
      </c>
      <c r="J20" s="409">
        <v>-24.555561826288166</v>
      </c>
    </row>
    <row r="21" spans="2:10" ht="15.75" customHeight="1" thickBot="1" x14ac:dyDescent="0.25">
      <c r="B21" s="109" t="s">
        <v>413</v>
      </c>
      <c r="C21" s="353">
        <v>10428</v>
      </c>
      <c r="D21" s="353">
        <v>11131</v>
      </c>
      <c r="E21" s="353">
        <v>7629</v>
      </c>
      <c r="F21" s="409">
        <v>2.8307802562035297E-2</v>
      </c>
      <c r="G21" s="409">
        <v>3.0710754629816629E-2</v>
      </c>
      <c r="H21" s="409">
        <v>3.009204758574725E-2</v>
      </c>
      <c r="I21" s="409">
        <v>6.7414652857690829</v>
      </c>
      <c r="J21" s="409">
        <v>-31.461683586380378</v>
      </c>
    </row>
    <row r="22" spans="2:10" ht="15.75" customHeight="1" thickBot="1" x14ac:dyDescent="0.25">
      <c r="B22" s="109" t="s">
        <v>414</v>
      </c>
      <c r="C22" s="353">
        <v>227614</v>
      </c>
      <c r="D22" s="353">
        <v>277819</v>
      </c>
      <c r="E22" s="353">
        <v>174899</v>
      </c>
      <c r="F22" s="409">
        <v>0.61787995515488126</v>
      </c>
      <c r="G22" s="409">
        <v>0.76651074840544664</v>
      </c>
      <c r="H22" s="409">
        <v>0.68987665889364369</v>
      </c>
      <c r="I22" s="409">
        <v>22.0570790900384</v>
      </c>
      <c r="J22" s="409">
        <v>-37.045702417761206</v>
      </c>
    </row>
    <row r="23" spans="2:10" ht="15.75" customHeight="1" x14ac:dyDescent="0.2">
      <c r="B23" s="72" t="s">
        <v>434</v>
      </c>
      <c r="C23" s="350">
        <v>24305</v>
      </c>
      <c r="D23" s="350">
        <v>32476</v>
      </c>
      <c r="E23" s="350">
        <v>41505</v>
      </c>
      <c r="F23" s="511">
        <v>6.5978245231134242E-2</v>
      </c>
      <c r="G23" s="511">
        <v>8.9602234063240041E-2</v>
      </c>
      <c r="H23" s="511">
        <v>0.16371351881589194</v>
      </c>
      <c r="I23" s="408">
        <v>33.618596996502774</v>
      </c>
      <c r="J23" s="408">
        <v>27.802069220347335</v>
      </c>
    </row>
    <row r="24" spans="2:10" ht="15.75" customHeight="1" x14ac:dyDescent="0.2">
      <c r="B24" s="72" t="s">
        <v>415</v>
      </c>
      <c r="C24" s="350">
        <v>53736</v>
      </c>
      <c r="D24" s="350">
        <v>51600</v>
      </c>
      <c r="E24" s="350">
        <v>38315</v>
      </c>
      <c r="F24" s="511">
        <v>0.14587150733347992</v>
      </c>
      <c r="G24" s="511">
        <v>0.14236590952282258</v>
      </c>
      <c r="H24" s="511">
        <v>0.15113079083076494</v>
      </c>
      <c r="I24" s="408">
        <v>-3.9749888343010271</v>
      </c>
      <c r="J24" s="408">
        <v>-25.746124031007753</v>
      </c>
    </row>
    <row r="25" spans="2:10" ht="15.75" customHeight="1" x14ac:dyDescent="0.2">
      <c r="B25" s="72" t="s">
        <v>435</v>
      </c>
      <c r="C25" s="350">
        <v>857246</v>
      </c>
      <c r="D25" s="350">
        <v>1094144</v>
      </c>
      <c r="E25" s="350">
        <v>420831</v>
      </c>
      <c r="F25" s="511">
        <v>2.3270761905537505</v>
      </c>
      <c r="G25" s="511">
        <v>3.0187753044368062</v>
      </c>
      <c r="H25" s="511">
        <v>1.6599379312567308</v>
      </c>
      <c r="I25" s="408">
        <v>27.634774615454607</v>
      </c>
      <c r="J25" s="408">
        <v>-61.537878012400562</v>
      </c>
    </row>
    <row r="26" spans="2:10" ht="15.75" customHeight="1" x14ac:dyDescent="0.2">
      <c r="B26" s="72" t="s">
        <v>436</v>
      </c>
      <c r="C26" s="350">
        <v>188608</v>
      </c>
      <c r="D26" s="350">
        <v>224568</v>
      </c>
      <c r="E26" s="350">
        <v>293988</v>
      </c>
      <c r="F26" s="511">
        <v>0.51199444050828091</v>
      </c>
      <c r="G26" s="511">
        <v>0.61958968158374461</v>
      </c>
      <c r="H26" s="511">
        <v>1.1596147444800973</v>
      </c>
      <c r="I26" s="408">
        <v>19.065999321343739</v>
      </c>
      <c r="J26" s="408">
        <v>30.912685689857859</v>
      </c>
    </row>
    <row r="27" spans="2:10" ht="15.75" customHeight="1" x14ac:dyDescent="0.2">
      <c r="B27" s="484" t="s">
        <v>568</v>
      </c>
      <c r="C27" s="350">
        <v>29743</v>
      </c>
      <c r="D27" s="350">
        <v>35832</v>
      </c>
      <c r="E27" s="350">
        <v>32681</v>
      </c>
      <c r="F27" s="511">
        <v>8.0740215918931324E-2</v>
      </c>
      <c r="G27" s="511">
        <v>9.8861536240732142E-2</v>
      </c>
      <c r="H27" s="511">
        <v>0.1289078787717664</v>
      </c>
      <c r="I27" s="408">
        <v>20.472043842248596</v>
      </c>
      <c r="J27" s="408">
        <v>-8.7938155838356771</v>
      </c>
    </row>
    <row r="28" spans="2:10" ht="15.75" customHeight="1" x14ac:dyDescent="0.2">
      <c r="B28" s="72" t="s">
        <v>437</v>
      </c>
      <c r="C28" s="350">
        <v>133128</v>
      </c>
      <c r="D28" s="350">
        <v>174486</v>
      </c>
      <c r="E28" s="350">
        <v>179938</v>
      </c>
      <c r="F28" s="511">
        <v>0.36138867850773254</v>
      </c>
      <c r="G28" s="511">
        <v>0.48141197846897715</v>
      </c>
      <c r="H28" s="511">
        <v>0.70975263579554182</v>
      </c>
      <c r="I28" s="408">
        <v>31.066342166937083</v>
      </c>
      <c r="J28" s="408">
        <v>3.1246059855805051</v>
      </c>
    </row>
    <row r="29" spans="2:10" ht="15.75" customHeight="1" x14ac:dyDescent="0.2">
      <c r="B29" s="72" t="s">
        <v>438</v>
      </c>
      <c r="C29" s="350">
        <v>227612</v>
      </c>
      <c r="D29" s="350">
        <v>233278</v>
      </c>
      <c r="E29" s="350">
        <v>222839</v>
      </c>
      <c r="F29" s="511">
        <v>0.61787452596374925</v>
      </c>
      <c r="G29" s="511">
        <v>0.64362082638885665</v>
      </c>
      <c r="H29" s="511">
        <v>0.87897257726574007</v>
      </c>
      <c r="I29" s="408">
        <v>2.4893239372265081</v>
      </c>
      <c r="J29" s="408">
        <v>-4.4749183377772441</v>
      </c>
    </row>
    <row r="30" spans="2:10" ht="15.75" customHeight="1" x14ac:dyDescent="0.2">
      <c r="B30" s="72" t="s">
        <v>439</v>
      </c>
      <c r="C30" s="350">
        <v>161274</v>
      </c>
      <c r="D30" s="350">
        <v>197552</v>
      </c>
      <c r="E30" s="350">
        <v>191642</v>
      </c>
      <c r="F30" s="511">
        <v>0.43779368530779444</v>
      </c>
      <c r="G30" s="511">
        <v>0.54505174724908234</v>
      </c>
      <c r="H30" s="511">
        <v>0.75591823088580079</v>
      </c>
      <c r="I30" s="408">
        <v>22.49463645720947</v>
      </c>
      <c r="J30" s="408">
        <v>-2.9916173969385276</v>
      </c>
    </row>
    <row r="31" spans="2:10" ht="15.75" customHeight="1" x14ac:dyDescent="0.2">
      <c r="B31" s="72" t="s">
        <v>440</v>
      </c>
      <c r="C31" s="350">
        <v>341786</v>
      </c>
      <c r="D31" s="350">
        <v>450674</v>
      </c>
      <c r="E31" s="350">
        <v>530410</v>
      </c>
      <c r="F31" s="511">
        <v>0.9278107601139044</v>
      </c>
      <c r="G31" s="511">
        <v>1.2434227501606308</v>
      </c>
      <c r="H31" s="511">
        <v>2.0921644986179313</v>
      </c>
      <c r="I31" s="408">
        <v>31.85853136172927</v>
      </c>
      <c r="J31" s="408">
        <v>17.692611510759441</v>
      </c>
    </row>
    <row r="32" spans="2:10" ht="15.75" customHeight="1" x14ac:dyDescent="0.2">
      <c r="B32" s="72" t="s">
        <v>441</v>
      </c>
      <c r="C32" s="350">
        <v>131329</v>
      </c>
      <c r="D32" s="350">
        <v>162866</v>
      </c>
      <c r="E32" s="350">
        <v>203179</v>
      </c>
      <c r="F32" s="511">
        <v>0.35650512108453525</v>
      </c>
      <c r="G32" s="511">
        <v>0.44935205853379889</v>
      </c>
      <c r="H32" s="511">
        <v>0.80142510636053743</v>
      </c>
      <c r="I32" s="408">
        <v>24.013736493843705</v>
      </c>
      <c r="J32" s="408">
        <v>24.752250316210873</v>
      </c>
    </row>
    <row r="33" spans="2:10" ht="15.75" customHeight="1" x14ac:dyDescent="0.2">
      <c r="B33" s="72" t="s">
        <v>76</v>
      </c>
      <c r="C33" s="350">
        <v>26033</v>
      </c>
      <c r="D33" s="350">
        <v>24237</v>
      </c>
      <c r="E33" s="350">
        <v>25325</v>
      </c>
      <c r="F33" s="511">
        <v>7.0669066369146993E-2</v>
      </c>
      <c r="G33" s="511">
        <v>6.6870592036911841E-2</v>
      </c>
      <c r="H33" s="511">
        <v>9.9892660258100549E-2</v>
      </c>
      <c r="I33" s="408">
        <v>-6.8989359658894482</v>
      </c>
      <c r="J33" s="408">
        <v>4.4890044147377974</v>
      </c>
    </row>
    <row r="34" spans="2:10" ht="15.75" customHeight="1" thickBot="1" x14ac:dyDescent="0.25">
      <c r="B34" s="72" t="s">
        <v>416</v>
      </c>
      <c r="C34" s="350">
        <v>1202208</v>
      </c>
      <c r="D34" s="350">
        <v>882280</v>
      </c>
      <c r="E34" s="350">
        <v>324998</v>
      </c>
      <c r="F34" s="511">
        <v>3.263508506185206</v>
      </c>
      <c r="G34" s="511">
        <v>2.4342363304999206</v>
      </c>
      <c r="H34" s="511">
        <v>1.281931482667805</v>
      </c>
      <c r="I34" s="408">
        <v>-26.61170113657537</v>
      </c>
      <c r="J34" s="408">
        <v>-63.163848211452148</v>
      </c>
    </row>
    <row r="35" spans="2:10" ht="15.75" customHeight="1" thickBot="1" x14ac:dyDescent="0.25">
      <c r="B35" s="109" t="s">
        <v>417</v>
      </c>
      <c r="C35" s="353">
        <v>3377008</v>
      </c>
      <c r="D35" s="353">
        <v>3563993</v>
      </c>
      <c r="E35" s="353">
        <v>2505651</v>
      </c>
      <c r="F35" s="409">
        <v>9.1672109430776452</v>
      </c>
      <c r="G35" s="409">
        <v>9.8331609491855243</v>
      </c>
      <c r="H35" s="409">
        <v>9.8833620560067086</v>
      </c>
      <c r="I35" s="409">
        <v>5.5370019851892565</v>
      </c>
      <c r="J35" s="409">
        <v>-29.695400636308769</v>
      </c>
    </row>
    <row r="36" spans="2:10" ht="15.75" customHeight="1" x14ac:dyDescent="0.2">
      <c r="B36" s="72" t="s">
        <v>442</v>
      </c>
      <c r="C36" s="350">
        <v>12706</v>
      </c>
      <c r="D36" s="350">
        <v>12212</v>
      </c>
      <c r="E36" s="350">
        <v>8951</v>
      </c>
      <c r="F36" s="511">
        <v>3.4491651261336832E-2</v>
      </c>
      <c r="G36" s="511">
        <v>3.3693265253734679E-2</v>
      </c>
      <c r="H36" s="511">
        <v>3.5306582506229339E-2</v>
      </c>
      <c r="I36" s="408">
        <v>-3.8879269636392255</v>
      </c>
      <c r="J36" s="408">
        <v>-26.703242712086471</v>
      </c>
    </row>
    <row r="37" spans="2:10" ht="15.75" customHeight="1" x14ac:dyDescent="0.2">
      <c r="B37" s="72" t="s">
        <v>443</v>
      </c>
      <c r="C37" s="350">
        <v>199746</v>
      </c>
      <c r="D37" s="350">
        <v>313704</v>
      </c>
      <c r="E37" s="350">
        <v>167570</v>
      </c>
      <c r="F37" s="511">
        <v>0.54222960592216174</v>
      </c>
      <c r="G37" s="511">
        <v>0.86551851319665762</v>
      </c>
      <c r="H37" s="511">
        <v>0.66096793995853542</v>
      </c>
      <c r="I37" s="408">
        <v>57.051455348292329</v>
      </c>
      <c r="J37" s="408">
        <v>-46.583403463137223</v>
      </c>
    </row>
    <row r="38" spans="2:10" ht="15.75" customHeight="1" x14ac:dyDescent="0.2">
      <c r="B38" s="72" t="s">
        <v>444</v>
      </c>
      <c r="C38" s="350">
        <v>59486</v>
      </c>
      <c r="D38" s="350">
        <v>56867</v>
      </c>
      <c r="E38" s="350">
        <v>47232</v>
      </c>
      <c r="F38" s="511">
        <v>0.16148043183786265</v>
      </c>
      <c r="G38" s="511">
        <v>0.1568977166053169</v>
      </c>
      <c r="H38" s="511">
        <v>0.18630326275658854</v>
      </c>
      <c r="I38" s="408">
        <v>-4.4027166055878695</v>
      </c>
      <c r="J38" s="408">
        <v>-16.943042537851479</v>
      </c>
    </row>
    <row r="39" spans="2:10" ht="15.75" customHeight="1" x14ac:dyDescent="0.2">
      <c r="B39" s="72" t="s">
        <v>445</v>
      </c>
      <c r="C39" s="350">
        <v>69229</v>
      </c>
      <c r="D39" s="350">
        <v>83515</v>
      </c>
      <c r="E39" s="350">
        <v>59015</v>
      </c>
      <c r="F39" s="511">
        <v>0.1879287364372019</v>
      </c>
      <c r="G39" s="511">
        <v>0.23042032817439007</v>
      </c>
      <c r="H39" s="511">
        <v>0.23278046772484912</v>
      </c>
      <c r="I39" s="408">
        <v>20.63586069421774</v>
      </c>
      <c r="J39" s="408">
        <v>-29.336047416631743</v>
      </c>
    </row>
    <row r="40" spans="2:10" ht="15.75" customHeight="1" x14ac:dyDescent="0.2">
      <c r="B40" s="72" t="s">
        <v>446</v>
      </c>
      <c r="C40" s="350">
        <v>119503</v>
      </c>
      <c r="D40" s="350">
        <v>131869</v>
      </c>
      <c r="E40" s="350">
        <v>79316</v>
      </c>
      <c r="F40" s="511">
        <v>0.32440231392126045</v>
      </c>
      <c r="G40" s="511">
        <v>0.36383042873769555</v>
      </c>
      <c r="H40" s="511">
        <v>0.3128563175135835</v>
      </c>
      <c r="I40" s="408">
        <v>10.347857375965457</v>
      </c>
      <c r="J40" s="408">
        <v>-39.852429304840413</v>
      </c>
    </row>
    <row r="41" spans="2:10" ht="15.75" customHeight="1" x14ac:dyDescent="0.2">
      <c r="B41" s="72" t="s">
        <v>274</v>
      </c>
      <c r="C41" s="350">
        <v>1590664</v>
      </c>
      <c r="D41" s="350">
        <v>1700385</v>
      </c>
      <c r="E41" s="350">
        <v>1665160</v>
      </c>
      <c r="F41" s="511">
        <v>4.3180094413633787</v>
      </c>
      <c r="G41" s="511">
        <v>4.6914119586039664</v>
      </c>
      <c r="H41" s="511">
        <v>6.5681051196595739</v>
      </c>
      <c r="I41" s="408">
        <v>6.897811228518405</v>
      </c>
      <c r="J41" s="408">
        <v>-2.0715896693984011</v>
      </c>
    </row>
    <row r="42" spans="2:10" ht="15.75" customHeight="1" x14ac:dyDescent="0.2">
      <c r="B42" s="72" t="s">
        <v>447</v>
      </c>
      <c r="C42" s="350">
        <v>69968</v>
      </c>
      <c r="D42" s="350">
        <v>69616</v>
      </c>
      <c r="E42" s="350">
        <v>49255</v>
      </c>
      <c r="F42" s="511">
        <v>0.18993482256046082</v>
      </c>
      <c r="G42" s="511">
        <v>0.19207258056862048</v>
      </c>
      <c r="H42" s="511">
        <v>0.1942828422907302</v>
      </c>
      <c r="I42" s="408">
        <v>-0.50308712554310542</v>
      </c>
      <c r="J42" s="408">
        <v>-29.247586761663985</v>
      </c>
    </row>
    <row r="43" spans="2:10" ht="15.75" customHeight="1" x14ac:dyDescent="0.2">
      <c r="B43" s="72" t="s">
        <v>51</v>
      </c>
      <c r="C43" s="350">
        <v>48420</v>
      </c>
      <c r="D43" s="350">
        <v>59700</v>
      </c>
      <c r="E43" s="350">
        <v>52023</v>
      </c>
      <c r="F43" s="511">
        <v>0.13144071730473236</v>
      </c>
      <c r="G43" s="511">
        <v>0.16471404648280055</v>
      </c>
      <c r="H43" s="511">
        <v>0.20520102130729179</v>
      </c>
      <c r="I43" s="408">
        <v>23.296158612143742</v>
      </c>
      <c r="J43" s="408">
        <v>-12.859296482412061</v>
      </c>
    </row>
    <row r="44" spans="2:10" ht="15.75" customHeight="1" x14ac:dyDescent="0.2">
      <c r="B44" s="72" t="s">
        <v>448</v>
      </c>
      <c r="C44" s="350">
        <v>29449</v>
      </c>
      <c r="D44" s="350">
        <v>26892</v>
      </c>
      <c r="E44" s="350">
        <v>15962</v>
      </c>
      <c r="F44" s="511">
        <v>7.9942124822533309E-2</v>
      </c>
      <c r="G44" s="511">
        <v>7.4195814707126842E-2</v>
      </c>
      <c r="H44" s="511">
        <v>6.2960973071660445E-2</v>
      </c>
      <c r="I44" s="408">
        <v>-8.682807565621923</v>
      </c>
      <c r="J44" s="408">
        <v>-40.644057712330806</v>
      </c>
    </row>
    <row r="45" spans="2:10" ht="15.75" customHeight="1" x14ac:dyDescent="0.2">
      <c r="B45" s="72" t="s">
        <v>449</v>
      </c>
      <c r="C45" s="350">
        <v>26219</v>
      </c>
      <c r="D45" s="350">
        <v>22125</v>
      </c>
      <c r="E45" s="350">
        <v>12483</v>
      </c>
      <c r="F45" s="511">
        <v>7.1173981144419196E-2</v>
      </c>
      <c r="G45" s="511">
        <v>6.104352225179166E-2</v>
      </c>
      <c r="H45" s="511">
        <v>4.9238305153084666E-2</v>
      </c>
      <c r="I45" s="408">
        <v>-15.614630611388687</v>
      </c>
      <c r="J45" s="408">
        <v>-43.579661016949153</v>
      </c>
    </row>
    <row r="46" spans="2:10" ht="15.75" customHeight="1" thickBot="1" x14ac:dyDescent="0.25">
      <c r="B46" s="72" t="s">
        <v>418</v>
      </c>
      <c r="C46" s="350">
        <v>106258</v>
      </c>
      <c r="D46" s="350">
        <v>120047</v>
      </c>
      <c r="E46" s="350">
        <v>125159</v>
      </c>
      <c r="F46" s="511">
        <v>0.28844749564986061</v>
      </c>
      <c r="G46" s="511">
        <v>0.331213184893145</v>
      </c>
      <c r="H46" s="511">
        <v>0.49368076861771398</v>
      </c>
      <c r="I46" s="408">
        <v>12.97690526830921</v>
      </c>
      <c r="J46" s="408">
        <v>4.2583321532399809</v>
      </c>
    </row>
    <row r="47" spans="2:10" ht="15.75" customHeight="1" thickBot="1" x14ac:dyDescent="0.25">
      <c r="B47" s="109" t="s">
        <v>419</v>
      </c>
      <c r="C47" s="353">
        <v>2331648</v>
      </c>
      <c r="D47" s="353">
        <v>2596932</v>
      </c>
      <c r="E47" s="353">
        <v>2282126</v>
      </c>
      <c r="F47" s="409">
        <v>6.3294813222252087</v>
      </c>
      <c r="G47" s="409">
        <v>7.1650113594752458</v>
      </c>
      <c r="H47" s="409">
        <v>9.00168360055984</v>
      </c>
      <c r="I47" s="409">
        <v>11.377532114624506</v>
      </c>
      <c r="J47" s="409">
        <v>-12.122227305143145</v>
      </c>
    </row>
    <row r="48" spans="2:10" ht="15.75" customHeight="1" thickBot="1" x14ac:dyDescent="0.25">
      <c r="B48" s="109" t="s">
        <v>420</v>
      </c>
      <c r="C48" s="353">
        <v>5708656</v>
      </c>
      <c r="D48" s="353">
        <v>6160925</v>
      </c>
      <c r="E48" s="353">
        <v>4787777</v>
      </c>
      <c r="F48" s="409">
        <v>15.496692265302855</v>
      </c>
      <c r="G48" s="409">
        <v>16.99817230866077</v>
      </c>
      <c r="H48" s="409">
        <v>18.88504565656655</v>
      </c>
      <c r="I48" s="409">
        <v>7.9225127595707292</v>
      </c>
      <c r="J48" s="409">
        <v>-22.288016815656739</v>
      </c>
    </row>
    <row r="49" spans="1:10" ht="15.75" customHeight="1" x14ac:dyDescent="0.2">
      <c r="B49" s="72" t="s">
        <v>278</v>
      </c>
      <c r="C49" s="350">
        <v>5250036</v>
      </c>
      <c r="D49" s="350">
        <v>5580792</v>
      </c>
      <c r="E49" s="350">
        <v>3890074</v>
      </c>
      <c r="F49" s="511">
        <v>14.251724446833288</v>
      </c>
      <c r="G49" s="511">
        <v>15.39756839026535</v>
      </c>
      <c r="H49" s="511">
        <v>15.344120057684906</v>
      </c>
      <c r="I49" s="408">
        <v>6.3000710852268442</v>
      </c>
      <c r="J49" s="408">
        <v>-30.295305755885543</v>
      </c>
    </row>
    <row r="50" spans="1:10" ht="15.75" customHeight="1" x14ac:dyDescent="0.2">
      <c r="B50" s="72" t="s">
        <v>450</v>
      </c>
      <c r="C50" s="350">
        <v>512339</v>
      </c>
      <c r="D50" s="350">
        <v>486044</v>
      </c>
      <c r="E50" s="350">
        <v>310946</v>
      </c>
      <c r="F50" s="511">
        <v>1.3907931776784235</v>
      </c>
      <c r="G50" s="511">
        <v>1.3410096148858679</v>
      </c>
      <c r="H50" s="511">
        <v>1.2265043686718788</v>
      </c>
      <c r="I50" s="408">
        <v>-5.1323440144123325</v>
      </c>
      <c r="J50" s="408">
        <v>-36.025133527005785</v>
      </c>
    </row>
    <row r="51" spans="1:10" ht="15.75" customHeight="1" x14ac:dyDescent="0.2">
      <c r="B51" s="72" t="s">
        <v>451</v>
      </c>
      <c r="C51" s="350">
        <v>660857</v>
      </c>
      <c r="D51" s="350">
        <v>617406</v>
      </c>
      <c r="E51" s="350">
        <v>413614</v>
      </c>
      <c r="F51" s="511">
        <v>1.7939594819465823</v>
      </c>
      <c r="G51" s="511">
        <v>1.7034412157916239</v>
      </c>
      <c r="H51" s="511">
        <v>1.6314709883511944</v>
      </c>
      <c r="I51" s="408">
        <v>-6.5749473789337181</v>
      </c>
      <c r="J51" s="408">
        <v>-33.007777702192719</v>
      </c>
    </row>
    <row r="52" spans="1:10" ht="15.75" customHeight="1" x14ac:dyDescent="0.2">
      <c r="B52" s="72" t="s">
        <v>452</v>
      </c>
      <c r="C52" s="350">
        <v>226189</v>
      </c>
      <c r="D52" s="350">
        <v>212464</v>
      </c>
      <c r="E52" s="350">
        <v>87328</v>
      </c>
      <c r="F52" s="511">
        <v>0.61401165647336031</v>
      </c>
      <c r="G52" s="511">
        <v>0.58619439148947627</v>
      </c>
      <c r="H52" s="511">
        <v>0.3444590813433131</v>
      </c>
      <c r="I52" s="408">
        <v>-6.0679343380977855</v>
      </c>
      <c r="J52" s="408">
        <v>-58.897507342420361</v>
      </c>
    </row>
    <row r="53" spans="1:10" ht="15.75" customHeight="1" x14ac:dyDescent="0.2">
      <c r="B53" s="72" t="s">
        <v>453</v>
      </c>
      <c r="C53" s="350">
        <v>408287</v>
      </c>
      <c r="D53" s="350">
        <v>408841</v>
      </c>
      <c r="E53" s="350">
        <v>329618</v>
      </c>
      <c r="F53" s="511">
        <v>1.108334079847114</v>
      </c>
      <c r="G53" s="511">
        <v>1.1280042793647347</v>
      </c>
      <c r="H53" s="511">
        <v>1.300154743887644</v>
      </c>
      <c r="I53" s="408">
        <v>0.13568886592029628</v>
      </c>
      <c r="J53" s="408">
        <v>-19.377459697046039</v>
      </c>
    </row>
    <row r="54" spans="1:10" ht="15.75" customHeight="1" x14ac:dyDescent="0.2">
      <c r="B54" s="72" t="s">
        <v>454</v>
      </c>
      <c r="C54" s="350">
        <v>228138</v>
      </c>
      <c r="D54" s="350">
        <v>213803</v>
      </c>
      <c r="E54" s="350">
        <v>122185</v>
      </c>
      <c r="F54" s="511">
        <v>0.61930240323145458</v>
      </c>
      <c r="G54" s="511">
        <v>0.58988873166100841</v>
      </c>
      <c r="H54" s="511">
        <v>0.48195003726104702</v>
      </c>
      <c r="I54" s="408">
        <v>-6.2834775442933664</v>
      </c>
      <c r="J54" s="408">
        <v>-42.851597030911634</v>
      </c>
    </row>
    <row r="55" spans="1:10" ht="15.75" customHeight="1" x14ac:dyDescent="0.2">
      <c r="B55" s="72" t="s">
        <v>455</v>
      </c>
      <c r="C55" s="350">
        <v>1037152</v>
      </c>
      <c r="D55" s="350">
        <v>847259</v>
      </c>
      <c r="E55" s="350">
        <v>555151</v>
      </c>
      <c r="F55" s="511">
        <v>2.8154482204468767</v>
      </c>
      <c r="G55" s="511">
        <v>2.3376123669844406</v>
      </c>
      <c r="H55" s="511">
        <v>2.1897536124361214</v>
      </c>
      <c r="I55" s="408">
        <v>-18.30908102187529</v>
      </c>
      <c r="J55" s="408">
        <v>-34.476824678168072</v>
      </c>
    </row>
    <row r="56" spans="1:10" ht="15.75" customHeight="1" x14ac:dyDescent="0.2">
      <c r="B56" s="72" t="s">
        <v>456</v>
      </c>
      <c r="C56" s="350">
        <v>1303730</v>
      </c>
      <c r="D56" s="350">
        <v>1232487</v>
      </c>
      <c r="E56" s="350">
        <v>906336</v>
      </c>
      <c r="F56" s="511">
        <v>3.5390996772345873</v>
      </c>
      <c r="G56" s="511">
        <v>3.400467688566958</v>
      </c>
      <c r="H56" s="511">
        <v>3.5749778530181962</v>
      </c>
      <c r="I56" s="408">
        <v>-5.4645517093263178</v>
      </c>
      <c r="J56" s="408">
        <v>-26.462834902112558</v>
      </c>
    </row>
    <row r="57" spans="1:10" ht="15.75" customHeight="1" x14ac:dyDescent="0.2">
      <c r="B57" s="72" t="s">
        <v>457</v>
      </c>
      <c r="C57" s="350">
        <v>2600360</v>
      </c>
      <c r="D57" s="350">
        <v>2512139</v>
      </c>
      <c r="E57" s="350">
        <v>1711481</v>
      </c>
      <c r="F57" s="511">
        <v>7.0589257259507194</v>
      </c>
      <c r="G57" s="511">
        <v>6.9310649919138374</v>
      </c>
      <c r="H57" s="511">
        <v>6.7508150077470557</v>
      </c>
      <c r="I57" s="408">
        <v>-3.3926456336814903</v>
      </c>
      <c r="J57" s="408">
        <v>-31.871564431745217</v>
      </c>
    </row>
    <row r="58" spans="1:10" ht="15.75" customHeight="1" x14ac:dyDescent="0.2">
      <c r="B58" s="72" t="s">
        <v>458</v>
      </c>
      <c r="C58" s="350">
        <v>105001</v>
      </c>
      <c r="D58" s="350">
        <v>101379</v>
      </c>
      <c r="E58" s="350">
        <v>54221</v>
      </c>
      <c r="F58" s="511">
        <v>0.28503524902342425</v>
      </c>
      <c r="G58" s="511">
        <v>0.27970762677353161</v>
      </c>
      <c r="H58" s="511">
        <v>0.21387087588763948</v>
      </c>
      <c r="I58" s="408">
        <v>-3.4494909572289787</v>
      </c>
      <c r="J58" s="408">
        <v>-46.516536955385234</v>
      </c>
    </row>
    <row r="59" spans="1:10" ht="15.75" customHeight="1" x14ac:dyDescent="0.2">
      <c r="B59" s="72" t="s">
        <v>459</v>
      </c>
      <c r="C59" s="350">
        <v>283926</v>
      </c>
      <c r="D59" s="350">
        <v>236063</v>
      </c>
      <c r="E59" s="350">
        <v>106582</v>
      </c>
      <c r="F59" s="511">
        <v>0.77074426066632462</v>
      </c>
      <c r="G59" s="511">
        <v>0.65130472286213303</v>
      </c>
      <c r="H59" s="511">
        <v>0.42040511414131776</v>
      </c>
      <c r="I59" s="408">
        <v>-16.857561477286335</v>
      </c>
      <c r="J59" s="408">
        <v>-54.850188297191849</v>
      </c>
    </row>
    <row r="60" spans="1:10" ht="15.75" customHeight="1" x14ac:dyDescent="0.2">
      <c r="B60" s="72" t="s">
        <v>460</v>
      </c>
      <c r="C60" s="350">
        <v>667551</v>
      </c>
      <c r="D60" s="350">
        <v>624649</v>
      </c>
      <c r="E60" s="350">
        <v>320580</v>
      </c>
      <c r="F60" s="511">
        <v>1.8121309846652496</v>
      </c>
      <c r="G60" s="511">
        <v>1.7234248646806511</v>
      </c>
      <c r="H60" s="511">
        <v>1.2645049960727295</v>
      </c>
      <c r="I60" s="408">
        <v>-6.4267748831175444</v>
      </c>
      <c r="J60" s="408">
        <v>-48.678377776959543</v>
      </c>
    </row>
    <row r="61" spans="1:10" ht="15.75" customHeight="1" x14ac:dyDescent="0.2">
      <c r="B61" s="72" t="s">
        <v>461</v>
      </c>
      <c r="C61" s="350">
        <v>394458</v>
      </c>
      <c r="D61" s="350">
        <v>380338</v>
      </c>
      <c r="E61" s="350">
        <v>215194</v>
      </c>
      <c r="F61" s="511">
        <v>1.0707939377651821</v>
      </c>
      <c r="G61" s="511">
        <v>1.049363668528901</v>
      </c>
      <c r="H61" s="511">
        <v>0.84881741881862538</v>
      </c>
      <c r="I61" s="408">
        <v>-3.5795952927814874</v>
      </c>
      <c r="J61" s="408">
        <v>-43.420326130967716</v>
      </c>
    </row>
    <row r="62" spans="1:10" ht="15.75" customHeight="1" x14ac:dyDescent="0.2">
      <c r="B62" s="111" t="s">
        <v>462</v>
      </c>
      <c r="C62" s="530">
        <v>697360</v>
      </c>
      <c r="D62" s="530">
        <v>507897</v>
      </c>
      <c r="E62" s="530">
        <v>213227</v>
      </c>
      <c r="F62" s="531">
        <v>1.8930503638915357</v>
      </c>
      <c r="G62" s="531">
        <v>1.401302681180485</v>
      </c>
      <c r="H62" s="531">
        <v>0.84105872729926967</v>
      </c>
      <c r="I62" s="410">
        <v>-27.168607319031779</v>
      </c>
      <c r="J62" s="410">
        <v>-58.017668936811994</v>
      </c>
    </row>
    <row r="63" spans="1:10" ht="15.75" customHeight="1" x14ac:dyDescent="0.2">
      <c r="A63" s="106"/>
      <c r="B63" s="72"/>
      <c r="C63" s="51"/>
      <c r="D63" s="51"/>
      <c r="E63" s="51"/>
      <c r="F63" s="53"/>
      <c r="G63" s="53"/>
      <c r="H63" s="53"/>
      <c r="I63" s="108"/>
      <c r="J63" s="108"/>
    </row>
    <row r="64" spans="1:10" ht="15.75" customHeight="1" x14ac:dyDescent="0.2">
      <c r="A64" s="106"/>
      <c r="B64" s="72"/>
      <c r="C64" s="51"/>
      <c r="D64" s="51"/>
      <c r="E64" s="51"/>
      <c r="F64" s="53"/>
      <c r="G64" s="53"/>
      <c r="H64" s="53"/>
      <c r="I64" s="108"/>
      <c r="J64" s="108"/>
    </row>
    <row r="65" spans="1:10" ht="30" customHeight="1" thickBot="1" x14ac:dyDescent="0.25">
      <c r="A65" s="106"/>
      <c r="B65" s="623" t="s">
        <v>194</v>
      </c>
      <c r="C65" s="624"/>
      <c r="D65" s="624"/>
      <c r="E65" s="624"/>
      <c r="F65" s="624"/>
      <c r="G65" s="624"/>
      <c r="H65" s="624"/>
      <c r="I65" s="624"/>
      <c r="J65" s="624"/>
    </row>
    <row r="66" spans="1:10" ht="15.75" customHeight="1" x14ac:dyDescent="0.2">
      <c r="A66" s="106"/>
      <c r="B66" s="634" t="s">
        <v>180</v>
      </c>
      <c r="C66" s="625" t="s">
        <v>156</v>
      </c>
      <c r="D66" s="625"/>
      <c r="E66" s="625"/>
      <c r="F66" s="625" t="s">
        <v>192</v>
      </c>
      <c r="G66" s="625"/>
      <c r="H66" s="625"/>
      <c r="I66" s="625" t="s">
        <v>193</v>
      </c>
      <c r="J66" s="625"/>
    </row>
    <row r="67" spans="1:10" ht="15.75" customHeight="1" thickBot="1" x14ac:dyDescent="0.25">
      <c r="A67" s="106"/>
      <c r="B67" s="635"/>
      <c r="C67" s="477" t="s">
        <v>8</v>
      </c>
      <c r="D67" s="477" t="s">
        <v>9</v>
      </c>
      <c r="E67" s="477" t="s">
        <v>10</v>
      </c>
      <c r="F67" s="477" t="s">
        <v>8</v>
      </c>
      <c r="G67" s="477" t="s">
        <v>9</v>
      </c>
      <c r="H67" s="477" t="s">
        <v>10</v>
      </c>
      <c r="I67" s="107" t="s">
        <v>84</v>
      </c>
      <c r="J67" s="107" t="s">
        <v>85</v>
      </c>
    </row>
    <row r="68" spans="1:10" ht="15.75" customHeight="1" x14ac:dyDescent="0.2">
      <c r="B68" s="72" t="s">
        <v>463</v>
      </c>
      <c r="C68" s="350">
        <v>8691</v>
      </c>
      <c r="D68" s="350">
        <v>9579</v>
      </c>
      <c r="E68" s="350">
        <v>3314</v>
      </c>
      <c r="F68" s="511">
        <v>2.3592550063928727E-2</v>
      </c>
      <c r="G68" s="511">
        <v>2.642874122711468E-2</v>
      </c>
      <c r="H68" s="511">
        <v>1.3071837160724391E-2</v>
      </c>
      <c r="I68" s="408">
        <v>10.217466344494305</v>
      </c>
      <c r="J68" s="408">
        <v>-65.403486794028609</v>
      </c>
    </row>
    <row r="69" spans="1:10" ht="15.75" customHeight="1" x14ac:dyDescent="0.2">
      <c r="B69" s="72" t="s">
        <v>464</v>
      </c>
      <c r="C69" s="350">
        <v>15310</v>
      </c>
      <c r="D69" s="350">
        <v>12764</v>
      </c>
      <c r="E69" s="350">
        <v>4831</v>
      </c>
      <c r="F69" s="511">
        <v>4.1560458115147712E-2</v>
      </c>
      <c r="G69" s="511">
        <v>3.5216249402118358E-2</v>
      </c>
      <c r="H69" s="511">
        <v>1.9055535704121766E-2</v>
      </c>
      <c r="I69" s="408">
        <v>-16.629653821032004</v>
      </c>
      <c r="J69" s="408">
        <v>-62.151363209025384</v>
      </c>
    </row>
    <row r="70" spans="1:10" ht="15.75" customHeight="1" x14ac:dyDescent="0.2">
      <c r="B70" s="72" t="s">
        <v>465</v>
      </c>
      <c r="C70" s="350">
        <v>119977</v>
      </c>
      <c r="D70" s="350">
        <v>140197</v>
      </c>
      <c r="E70" s="350">
        <v>64737</v>
      </c>
      <c r="F70" s="511">
        <v>0.32568903221953477</v>
      </c>
      <c r="G70" s="511">
        <v>0.38680762436765809</v>
      </c>
      <c r="H70" s="511">
        <v>0.25535048952136841</v>
      </c>
      <c r="I70" s="408">
        <v>16.853230202455471</v>
      </c>
      <c r="J70" s="408">
        <v>-53.824261574784053</v>
      </c>
    </row>
    <row r="71" spans="1:10" ht="15.75" customHeight="1" x14ac:dyDescent="0.2">
      <c r="B71" s="72" t="s">
        <v>466</v>
      </c>
      <c r="C71" s="350">
        <v>326292</v>
      </c>
      <c r="D71" s="350">
        <v>282210</v>
      </c>
      <c r="E71" s="350">
        <v>156215</v>
      </c>
      <c r="F71" s="511">
        <v>0.8857508164146165</v>
      </c>
      <c r="G71" s="511">
        <v>0.77862564586115812</v>
      </c>
      <c r="H71" s="511">
        <v>0.61617895053185301</v>
      </c>
      <c r="I71" s="408">
        <v>-13.509984921481372</v>
      </c>
      <c r="J71" s="408">
        <v>-44.645831118670493</v>
      </c>
    </row>
    <row r="72" spans="1:10" ht="15.75" customHeight="1" x14ac:dyDescent="0.2">
      <c r="B72" s="72" t="s">
        <v>467</v>
      </c>
      <c r="C72" s="350">
        <v>510569</v>
      </c>
      <c r="D72" s="350">
        <v>500779</v>
      </c>
      <c r="E72" s="350">
        <v>205701</v>
      </c>
      <c r="F72" s="511">
        <v>1.3859883435266396</v>
      </c>
      <c r="G72" s="511">
        <v>1.3816639109482474</v>
      </c>
      <c r="H72" s="511">
        <v>0.81137295588357516</v>
      </c>
      <c r="I72" s="408">
        <v>-1.917468549794445</v>
      </c>
      <c r="J72" s="408">
        <v>-58.92379672470291</v>
      </c>
    </row>
    <row r="73" spans="1:10" ht="15.75" customHeight="1" x14ac:dyDescent="0.2">
      <c r="B73" s="72" t="s">
        <v>468</v>
      </c>
      <c r="C73" s="350">
        <v>52851</v>
      </c>
      <c r="D73" s="350">
        <v>56312</v>
      </c>
      <c r="E73" s="350">
        <v>27015</v>
      </c>
      <c r="F73" s="511">
        <v>0.14346909025758797</v>
      </c>
      <c r="G73" s="511">
        <v>0.15536645536917026</v>
      </c>
      <c r="H73" s="511">
        <v>0.10655874499003302</v>
      </c>
      <c r="I73" s="408">
        <v>6.5485988912224933</v>
      </c>
      <c r="J73" s="408">
        <v>-52.026211109532603</v>
      </c>
    </row>
    <row r="74" spans="1:10" ht="15.75" customHeight="1" x14ac:dyDescent="0.2">
      <c r="B74" s="72" t="s">
        <v>469</v>
      </c>
      <c r="C74" s="350">
        <v>136899</v>
      </c>
      <c r="D74" s="350">
        <v>151514</v>
      </c>
      <c r="E74" s="350">
        <v>61477</v>
      </c>
      <c r="F74" s="511">
        <v>0.37162541838704161</v>
      </c>
      <c r="G74" s="511">
        <v>0.41803155843877793</v>
      </c>
      <c r="H74" s="511">
        <v>0.24249165151775903</v>
      </c>
      <c r="I74" s="408">
        <v>10.675753657806119</v>
      </c>
      <c r="J74" s="408">
        <v>-59.424871629024381</v>
      </c>
    </row>
    <row r="75" spans="1:10" ht="15.75" customHeight="1" thickBot="1" x14ac:dyDescent="0.25">
      <c r="B75" s="72" t="s">
        <v>470</v>
      </c>
      <c r="C75" s="350">
        <v>830841</v>
      </c>
      <c r="D75" s="350">
        <v>755414</v>
      </c>
      <c r="E75" s="350">
        <v>593150</v>
      </c>
      <c r="F75" s="511">
        <v>2.2553972946340588</v>
      </c>
      <c r="G75" s="511">
        <v>2.0842093251215794</v>
      </c>
      <c r="H75" s="511">
        <v>2.3396379637548801</v>
      </c>
      <c r="I75" s="408">
        <v>-9.0783916537580591</v>
      </c>
      <c r="J75" s="408">
        <v>-21.480142014842194</v>
      </c>
    </row>
    <row r="76" spans="1:10" ht="15.75" customHeight="1" thickBot="1" x14ac:dyDescent="0.25">
      <c r="B76" s="109" t="s">
        <v>421</v>
      </c>
      <c r="C76" s="353">
        <v>16376814</v>
      </c>
      <c r="D76" s="353">
        <v>15870330</v>
      </c>
      <c r="E76" s="353">
        <v>10352977</v>
      </c>
      <c r="F76" s="409">
        <v>44.45642666927268</v>
      </c>
      <c r="G76" s="409">
        <v>43.786704745684823</v>
      </c>
      <c r="H76" s="409">
        <v>40.836581011685254</v>
      </c>
      <c r="I76" s="409">
        <v>-3.0926894571801329</v>
      </c>
      <c r="J76" s="409">
        <v>-34.765206520595349</v>
      </c>
    </row>
    <row r="77" spans="1:10" ht="15.75" customHeight="1" x14ac:dyDescent="0.2">
      <c r="B77" s="72" t="s">
        <v>471</v>
      </c>
      <c r="C77" s="350">
        <v>76273</v>
      </c>
      <c r="D77" s="350">
        <v>80032</v>
      </c>
      <c r="E77" s="350">
        <v>83029</v>
      </c>
      <c r="F77" s="511">
        <v>0.20705034760396224</v>
      </c>
      <c r="G77" s="511">
        <v>0.22081062928159956</v>
      </c>
      <c r="H77" s="511">
        <v>0.32750198177965767</v>
      </c>
      <c r="I77" s="408">
        <v>4.928349481467885</v>
      </c>
      <c r="J77" s="408">
        <v>3.744752099160336</v>
      </c>
    </row>
    <row r="78" spans="1:10" ht="15.75" customHeight="1" x14ac:dyDescent="0.2">
      <c r="B78" s="72" t="s">
        <v>472</v>
      </c>
      <c r="C78" s="350">
        <v>83258</v>
      </c>
      <c r="D78" s="350">
        <v>85434</v>
      </c>
      <c r="E78" s="350">
        <v>66177</v>
      </c>
      <c r="F78" s="511">
        <v>0.22601179763232976</v>
      </c>
      <c r="G78" s="511">
        <v>0.23571490531342681</v>
      </c>
      <c r="H78" s="511">
        <v>0.26103046704443511</v>
      </c>
      <c r="I78" s="408">
        <v>2.6135626606452234</v>
      </c>
      <c r="J78" s="408">
        <v>-22.540206475173818</v>
      </c>
    </row>
    <row r="79" spans="1:10" ht="15.75" customHeight="1" x14ac:dyDescent="0.2">
      <c r="B79" s="72" t="s">
        <v>275</v>
      </c>
      <c r="C79" s="350">
        <v>1693591</v>
      </c>
      <c r="D79" s="350">
        <v>1821480</v>
      </c>
      <c r="E79" s="350">
        <v>1690766</v>
      </c>
      <c r="F79" s="511">
        <v>4.5974146191829615</v>
      </c>
      <c r="G79" s="511">
        <v>5.0255166061556373</v>
      </c>
      <c r="H79" s="511">
        <v>6.6691061644204392</v>
      </c>
      <c r="I79" s="408">
        <v>7.5513509460076254</v>
      </c>
      <c r="J79" s="408">
        <v>-7.1762522783670422</v>
      </c>
    </row>
    <row r="80" spans="1:10" ht="15.75" customHeight="1" x14ac:dyDescent="0.2">
      <c r="B80" s="72" t="s">
        <v>473</v>
      </c>
      <c r="C80" s="350">
        <v>55649</v>
      </c>
      <c r="D80" s="350">
        <v>63363</v>
      </c>
      <c r="E80" s="350">
        <v>35549</v>
      </c>
      <c r="F80" s="511">
        <v>0.1510645286511989</v>
      </c>
      <c r="G80" s="511">
        <v>0.17482037064136835</v>
      </c>
      <c r="H80" s="511">
        <v>0.14022050067187428</v>
      </c>
      <c r="I80" s="408">
        <v>13.861884310589588</v>
      </c>
      <c r="J80" s="408">
        <v>-43.896280163502361</v>
      </c>
    </row>
    <row r="81" spans="2:10" ht="15.75" customHeight="1" x14ac:dyDescent="0.2">
      <c r="B81" s="72" t="s">
        <v>474</v>
      </c>
      <c r="C81" s="350">
        <v>15943</v>
      </c>
      <c r="D81" s="350">
        <v>12967</v>
      </c>
      <c r="E81" s="350">
        <v>10342</v>
      </c>
      <c r="F81" s="511">
        <v>4.32787971084128E-2</v>
      </c>
      <c r="G81" s="511">
        <v>3.5776332340744968E-2</v>
      </c>
      <c r="H81" s="511">
        <v>4.0793283016358373E-2</v>
      </c>
      <c r="I81" s="408">
        <v>-18.666499404127205</v>
      </c>
      <c r="J81" s="408">
        <v>-20.243695534819157</v>
      </c>
    </row>
    <row r="82" spans="2:10" ht="15.75" customHeight="1" x14ac:dyDescent="0.2">
      <c r="B82" s="72" t="s">
        <v>475</v>
      </c>
      <c r="C82" s="350">
        <v>45297</v>
      </c>
      <c r="D82" s="350">
        <v>38598</v>
      </c>
      <c r="E82" s="350">
        <v>21346</v>
      </c>
      <c r="F82" s="511">
        <v>0.12296303535217805</v>
      </c>
      <c r="G82" s="511">
        <v>0.10649301115817647</v>
      </c>
      <c r="H82" s="511">
        <v>8.4197777921793254E-2</v>
      </c>
      <c r="I82" s="408">
        <v>-14.789058878071396</v>
      </c>
      <c r="J82" s="408">
        <v>-44.696616404995076</v>
      </c>
    </row>
    <row r="83" spans="2:10" ht="15.75" customHeight="1" x14ac:dyDescent="0.2">
      <c r="B83" s="72" t="s">
        <v>476</v>
      </c>
      <c r="C83" s="350">
        <v>20423</v>
      </c>
      <c r="D83" s="350">
        <v>19768</v>
      </c>
      <c r="E83" s="350">
        <v>16709</v>
      </c>
      <c r="F83" s="511">
        <v>5.5440185244001419E-2</v>
      </c>
      <c r="G83" s="511">
        <v>5.4540490299363503E-2</v>
      </c>
      <c r="H83" s="511">
        <v>6.5907461411751314E-2</v>
      </c>
      <c r="I83" s="408">
        <v>-3.2071683885815014</v>
      </c>
      <c r="J83" s="408">
        <v>-15.474504249291785</v>
      </c>
    </row>
    <row r="84" spans="2:10" ht="15.75" customHeight="1" x14ac:dyDescent="0.2">
      <c r="B84" s="72" t="s">
        <v>41</v>
      </c>
      <c r="C84" s="350">
        <v>86272</v>
      </c>
      <c r="D84" s="350">
        <v>97818</v>
      </c>
      <c r="E84" s="350">
        <v>100022</v>
      </c>
      <c r="F84" s="511">
        <v>0.23419358866819226</v>
      </c>
      <c r="G84" s="511">
        <v>0.26988272359890425</v>
      </c>
      <c r="H84" s="511">
        <v>0.39452966098068049</v>
      </c>
      <c r="I84" s="408">
        <v>13.38325296735905</v>
      </c>
      <c r="J84" s="408">
        <v>2.2531640393383632</v>
      </c>
    </row>
    <row r="85" spans="2:10" ht="15.75" customHeight="1" x14ac:dyDescent="0.2">
      <c r="B85" s="72" t="s">
        <v>477</v>
      </c>
      <c r="C85" s="350">
        <v>58981</v>
      </c>
      <c r="D85" s="350">
        <v>60485</v>
      </c>
      <c r="E85" s="350">
        <v>34861</v>
      </c>
      <c r="F85" s="511">
        <v>0.16010956107704294</v>
      </c>
      <c r="G85" s="511">
        <v>0.16687988444744037</v>
      </c>
      <c r="H85" s="511">
        <v>0.13750673363307575</v>
      </c>
      <c r="I85" s="408">
        <v>2.5499737203506214</v>
      </c>
      <c r="J85" s="408">
        <v>-42.364222534512692</v>
      </c>
    </row>
    <row r="86" spans="2:10" ht="15.75" customHeight="1" x14ac:dyDescent="0.2">
      <c r="B86" s="72" t="s">
        <v>478</v>
      </c>
      <c r="C86" s="350">
        <v>106469</v>
      </c>
      <c r="D86" s="350">
        <v>112654</v>
      </c>
      <c r="E86" s="350">
        <v>109749</v>
      </c>
      <c r="F86" s="511">
        <v>0.28902027531428232</v>
      </c>
      <c r="G86" s="511">
        <v>0.31081568161597006</v>
      </c>
      <c r="H86" s="511">
        <v>0.43289712026322907</v>
      </c>
      <c r="I86" s="408">
        <v>5.8092026787139917</v>
      </c>
      <c r="J86" s="408">
        <v>-2.5786922790136169</v>
      </c>
    </row>
    <row r="87" spans="2:10" ht="15.75" customHeight="1" x14ac:dyDescent="0.2">
      <c r="B87" s="72" t="s">
        <v>479</v>
      </c>
      <c r="C87" s="350">
        <v>156138</v>
      </c>
      <c r="D87" s="350">
        <v>167428</v>
      </c>
      <c r="E87" s="350">
        <v>146008</v>
      </c>
      <c r="F87" s="511">
        <v>0.42385152248092317</v>
      </c>
      <c r="G87" s="511">
        <v>0.4619387499919988</v>
      </c>
      <c r="H87" s="511">
        <v>0.57591816540828211</v>
      </c>
      <c r="I87" s="408">
        <v>7.2307830252725154</v>
      </c>
      <c r="J87" s="408">
        <v>-12.793559022385741</v>
      </c>
    </row>
    <row r="88" spans="2:10" ht="15.75" customHeight="1" x14ac:dyDescent="0.2">
      <c r="B88" s="72" t="s">
        <v>44</v>
      </c>
      <c r="C88" s="350">
        <v>7430</v>
      </c>
      <c r="D88" s="350">
        <v>9210</v>
      </c>
      <c r="E88" s="350">
        <v>5849</v>
      </c>
      <c r="F88" s="511">
        <v>2.0169445055228448E-2</v>
      </c>
      <c r="G88" s="511">
        <v>2.5410659432271238E-2</v>
      </c>
      <c r="H88" s="511">
        <v>2.3070964258623105E-2</v>
      </c>
      <c r="I88" s="408">
        <v>23.95693135935397</v>
      </c>
      <c r="J88" s="408">
        <v>-36.492942453854504</v>
      </c>
    </row>
    <row r="89" spans="2:10" ht="15.75" customHeight="1" x14ac:dyDescent="0.2">
      <c r="B89" s="72" t="s">
        <v>480</v>
      </c>
      <c r="C89" s="350">
        <v>426585</v>
      </c>
      <c r="D89" s="350">
        <v>441097</v>
      </c>
      <c r="E89" s="350">
        <v>357473</v>
      </c>
      <c r="F89" s="511">
        <v>1.1580057495134088</v>
      </c>
      <c r="G89" s="511">
        <v>1.2169995269920246</v>
      </c>
      <c r="H89" s="511">
        <v>1.4100268090994661</v>
      </c>
      <c r="I89" s="408">
        <v>3.4019011451410623</v>
      </c>
      <c r="J89" s="408">
        <v>-18.958188334992077</v>
      </c>
    </row>
    <row r="90" spans="2:10" ht="15.75" customHeight="1" x14ac:dyDescent="0.2">
      <c r="B90" s="72" t="s">
        <v>481</v>
      </c>
      <c r="C90" s="350">
        <v>189396</v>
      </c>
      <c r="D90" s="350">
        <v>178997</v>
      </c>
      <c r="E90" s="350">
        <v>110594</v>
      </c>
      <c r="F90" s="511">
        <v>0.51413354181427284</v>
      </c>
      <c r="G90" s="511">
        <v>0.49385795943520683</v>
      </c>
      <c r="H90" s="511">
        <v>0.43623016262919534</v>
      </c>
      <c r="I90" s="408">
        <v>-5.4906122621385878</v>
      </c>
      <c r="J90" s="408">
        <v>-38.214606948719812</v>
      </c>
    </row>
    <row r="91" spans="2:10" ht="15.75" customHeight="1" x14ac:dyDescent="0.2">
      <c r="B91" s="72" t="s">
        <v>482</v>
      </c>
      <c r="C91" s="350">
        <v>41799</v>
      </c>
      <c r="D91" s="350">
        <v>39734</v>
      </c>
      <c r="E91" s="350">
        <v>18863</v>
      </c>
      <c r="F91" s="511">
        <v>0.11346738006238141</v>
      </c>
      <c r="G91" s="511">
        <v>0.10962726839108203</v>
      </c>
      <c r="H91" s="511">
        <v>7.4403761123338616E-2</v>
      </c>
      <c r="I91" s="408">
        <v>-4.9403095767841334</v>
      </c>
      <c r="J91" s="408">
        <v>-52.526803241556351</v>
      </c>
    </row>
    <row r="92" spans="2:10" ht="15.75" customHeight="1" thickBot="1" x14ac:dyDescent="0.25">
      <c r="B92" s="484" t="s">
        <v>507</v>
      </c>
      <c r="C92" s="350">
        <v>3137</v>
      </c>
      <c r="D92" s="350">
        <v>3029</v>
      </c>
      <c r="E92" s="350">
        <v>1562</v>
      </c>
      <c r="F92" s="511">
        <v>8.5156862904780129E-3</v>
      </c>
      <c r="G92" s="511">
        <v>8.3570996113300315E-3</v>
      </c>
      <c r="H92" s="511">
        <v>6.1611978409932102E-3</v>
      </c>
      <c r="I92" s="408">
        <v>-3.4427797258527257</v>
      </c>
      <c r="J92" s="408">
        <v>-48.431825685044572</v>
      </c>
    </row>
    <row r="93" spans="2:10" ht="15" customHeight="1" thickBot="1" x14ac:dyDescent="0.25">
      <c r="B93" s="109" t="s">
        <v>508</v>
      </c>
      <c r="C93" s="353">
        <v>3066641</v>
      </c>
      <c r="D93" s="353">
        <v>3232094</v>
      </c>
      <c r="E93" s="353">
        <v>2808899</v>
      </c>
      <c r="F93" s="409">
        <v>8.3246900610512551</v>
      </c>
      <c r="G93" s="409">
        <v>8.9174418987065458</v>
      </c>
      <c r="H93" s="409">
        <v>11.079502211503193</v>
      </c>
      <c r="I93" s="409">
        <v>5.3952516776499104</v>
      </c>
      <c r="J93" s="409">
        <v>-13.093523888847292</v>
      </c>
    </row>
    <row r="94" spans="2:10" ht="15.75" customHeight="1" thickBot="1" x14ac:dyDescent="0.25">
      <c r="B94" s="109" t="s">
        <v>506</v>
      </c>
      <c r="C94" s="353">
        <v>19443455</v>
      </c>
      <c r="D94" s="353">
        <v>19102424</v>
      </c>
      <c r="E94" s="353">
        <v>13161876</v>
      </c>
      <c r="F94" s="409">
        <v>52.78111673032393</v>
      </c>
      <c r="G94" s="409">
        <v>52.704146644391365</v>
      </c>
      <c r="H94" s="409">
        <v>51.916083223188444</v>
      </c>
      <c r="I94" s="409">
        <v>-1.753962965944067</v>
      </c>
      <c r="J94" s="409">
        <v>-31.098398821008267</v>
      </c>
    </row>
    <row r="95" spans="2:10" ht="15.75" customHeight="1" x14ac:dyDescent="0.2">
      <c r="B95" s="72" t="s">
        <v>483</v>
      </c>
      <c r="C95" s="350">
        <v>657684</v>
      </c>
      <c r="D95" s="350">
        <v>602488</v>
      </c>
      <c r="E95" s="350">
        <v>606223</v>
      </c>
      <c r="F95" s="511">
        <v>1.7853460702157289</v>
      </c>
      <c r="G95" s="511">
        <v>1.662282017375704</v>
      </c>
      <c r="H95" s="511">
        <v>2.3912034819208881</v>
      </c>
      <c r="I95" s="408">
        <v>-8.3924802792830597</v>
      </c>
      <c r="J95" s="408">
        <v>0.61992935958890472</v>
      </c>
    </row>
    <row r="96" spans="2:10" ht="15.75" customHeight="1" x14ac:dyDescent="0.2">
      <c r="B96" s="72" t="s">
        <v>484</v>
      </c>
      <c r="C96" s="350">
        <v>223975</v>
      </c>
      <c r="D96" s="350">
        <v>204355</v>
      </c>
      <c r="E96" s="350">
        <v>113793</v>
      </c>
      <c r="F96" s="511">
        <v>0.60800154189028144</v>
      </c>
      <c r="G96" s="511">
        <v>0.56382142326620943</v>
      </c>
      <c r="H96" s="511">
        <v>0.44884839047384145</v>
      </c>
      <c r="I96" s="408">
        <v>-8.7599062395356633</v>
      </c>
      <c r="J96" s="408">
        <v>-44.316018692960782</v>
      </c>
    </row>
    <row r="97" spans="2:10" ht="15.75" customHeight="1" x14ac:dyDescent="0.2">
      <c r="B97" s="72" t="s">
        <v>485</v>
      </c>
      <c r="C97" s="350">
        <v>67198</v>
      </c>
      <c r="D97" s="350">
        <v>48522</v>
      </c>
      <c r="E97" s="350">
        <v>39063</v>
      </c>
      <c r="F97" s="511">
        <v>0.18241539284269734</v>
      </c>
      <c r="G97" s="511">
        <v>0.13387361747803095</v>
      </c>
      <c r="H97" s="511">
        <v>0.15408122359969129</v>
      </c>
      <c r="I97" s="408">
        <v>-27.792493824220958</v>
      </c>
      <c r="J97" s="408">
        <v>-19.494250030913811</v>
      </c>
    </row>
    <row r="98" spans="2:10" ht="15.75" customHeight="1" x14ac:dyDescent="0.2">
      <c r="B98" s="72" t="s">
        <v>277</v>
      </c>
      <c r="C98" s="350">
        <v>1755289</v>
      </c>
      <c r="D98" s="350">
        <v>1911832</v>
      </c>
      <c r="E98" s="350">
        <v>2206266</v>
      </c>
      <c r="F98" s="511">
        <v>4.7648997364127705</v>
      </c>
      <c r="G98" s="511">
        <v>5.2748004173418011</v>
      </c>
      <c r="H98" s="511">
        <v>8.702459229101617</v>
      </c>
      <c r="I98" s="408">
        <v>8.9183604523243751</v>
      </c>
      <c r="J98" s="408">
        <v>15.400620975064754</v>
      </c>
    </row>
    <row r="99" spans="2:10" ht="15.75" customHeight="1" x14ac:dyDescent="0.2">
      <c r="B99" s="72" t="s">
        <v>486</v>
      </c>
      <c r="C99" s="350">
        <v>437971</v>
      </c>
      <c r="D99" s="350">
        <v>423744</v>
      </c>
      <c r="E99" s="350">
        <v>240188</v>
      </c>
      <c r="F99" s="511">
        <v>1.1889141346276526</v>
      </c>
      <c r="G99" s="511">
        <v>1.1691220923418397</v>
      </c>
      <c r="H99" s="511">
        <v>0.94740447313218767</v>
      </c>
      <c r="I99" s="408">
        <v>-3.2483885919387356</v>
      </c>
      <c r="J99" s="408">
        <v>-43.317663494940341</v>
      </c>
    </row>
    <row r="100" spans="2:10" ht="15.75" customHeight="1" x14ac:dyDescent="0.2">
      <c r="B100" s="72" t="s">
        <v>487</v>
      </c>
      <c r="C100" s="350">
        <v>81941</v>
      </c>
      <c r="D100" s="350">
        <v>88369</v>
      </c>
      <c r="E100" s="350">
        <v>88877</v>
      </c>
      <c r="F100" s="511">
        <v>0.22243667527193461</v>
      </c>
      <c r="G100" s="511">
        <v>0.24381265617485093</v>
      </c>
      <c r="H100" s="511">
        <v>0.35056900160944532</v>
      </c>
      <c r="I100" s="408">
        <v>7.8446687250582734</v>
      </c>
      <c r="J100" s="408">
        <v>0.57486222544104837</v>
      </c>
    </row>
    <row r="101" spans="2:10" ht="15.75" customHeight="1" x14ac:dyDescent="0.2">
      <c r="B101" s="72" t="s">
        <v>488</v>
      </c>
      <c r="C101" s="350">
        <v>132338</v>
      </c>
      <c r="D101" s="350">
        <v>149800</v>
      </c>
      <c r="E101" s="350">
        <v>140117</v>
      </c>
      <c r="F101" s="511">
        <v>0.35924414801060867</v>
      </c>
      <c r="G101" s="511">
        <v>0.41330258229687639</v>
      </c>
      <c r="H101" s="511">
        <v>0.55268153513856955</v>
      </c>
      <c r="I101" s="408">
        <v>13.195000680076774</v>
      </c>
      <c r="J101" s="408">
        <v>-6.4639519359145527</v>
      </c>
    </row>
    <row r="102" spans="2:10" ht="15.75" customHeight="1" x14ac:dyDescent="0.2">
      <c r="B102" s="72" t="s">
        <v>489</v>
      </c>
      <c r="C102" s="350">
        <v>143354</v>
      </c>
      <c r="D102" s="350">
        <v>143331</v>
      </c>
      <c r="E102" s="350">
        <v>134330</v>
      </c>
      <c r="F102" s="511">
        <v>0.38914813276543991</v>
      </c>
      <c r="G102" s="511">
        <v>0.39545442205069153</v>
      </c>
      <c r="H102" s="511">
        <v>0.52985512546774516</v>
      </c>
      <c r="I102" s="408">
        <v>-1.6044198278387767E-2</v>
      </c>
      <c r="J102" s="408">
        <v>-6.2798696722969911</v>
      </c>
    </row>
    <row r="103" spans="2:10" ht="15.75" customHeight="1" x14ac:dyDescent="0.2">
      <c r="B103" s="72" t="s">
        <v>490</v>
      </c>
      <c r="C103" s="350">
        <v>4479049</v>
      </c>
      <c r="D103" s="350">
        <v>3649003</v>
      </c>
      <c r="E103" s="350">
        <v>866256</v>
      </c>
      <c r="F103" s="511">
        <v>12.158806555205373</v>
      </c>
      <c r="G103" s="511">
        <v>10.06770602609512</v>
      </c>
      <c r="H103" s="511">
        <v>3.4168851452928388</v>
      </c>
      <c r="I103" s="408">
        <v>-18.531746359550876</v>
      </c>
      <c r="J103" s="408">
        <v>-76.260474436441953</v>
      </c>
    </row>
    <row r="104" spans="2:10" ht="15.75" customHeight="1" x14ac:dyDescent="0.2">
      <c r="B104" s="72" t="s">
        <v>491</v>
      </c>
      <c r="C104" s="350">
        <v>34678</v>
      </c>
      <c r="D104" s="350">
        <v>31917</v>
      </c>
      <c r="E104" s="350">
        <v>24768</v>
      </c>
      <c r="F104" s="511">
        <v>9.4136745037040656E-2</v>
      </c>
      <c r="G104" s="511">
        <v>8.8059936710076128E-2</v>
      </c>
      <c r="H104" s="511">
        <v>9.7695613396747649E-2</v>
      </c>
      <c r="I104" s="408">
        <v>-7.9618201741738277</v>
      </c>
      <c r="J104" s="408">
        <v>-22.39872168436883</v>
      </c>
    </row>
    <row r="105" spans="2:10" ht="15.75" customHeight="1" x14ac:dyDescent="0.2">
      <c r="B105" s="72" t="s">
        <v>492</v>
      </c>
      <c r="C105" s="350">
        <v>180395</v>
      </c>
      <c r="D105" s="350">
        <v>174330</v>
      </c>
      <c r="E105" s="350">
        <v>165762</v>
      </c>
      <c r="F105" s="511">
        <v>0.48969946712489038</v>
      </c>
      <c r="G105" s="511">
        <v>0.4809815699053035</v>
      </c>
      <c r="H105" s="511">
        <v>0.65383641262401826</v>
      </c>
      <c r="I105" s="408">
        <v>-3.3620665761246156</v>
      </c>
      <c r="J105" s="408">
        <v>-4.9148167268972642</v>
      </c>
    </row>
    <row r="106" spans="2:10" ht="15.75" customHeight="1" thickBot="1" x14ac:dyDescent="0.25">
      <c r="B106" s="72" t="s">
        <v>493</v>
      </c>
      <c r="C106" s="350">
        <v>657051</v>
      </c>
      <c r="D106" s="350">
        <v>706551</v>
      </c>
      <c r="E106" s="350">
        <v>1045043</v>
      </c>
      <c r="F106" s="511">
        <v>1.7836277312224638</v>
      </c>
      <c r="G106" s="511">
        <v>1.9493948786678259</v>
      </c>
      <c r="H106" s="511">
        <v>4.1220977434987631</v>
      </c>
      <c r="I106" s="408">
        <v>7.533661770547492</v>
      </c>
      <c r="J106" s="408">
        <v>47.907652809209807</v>
      </c>
    </row>
    <row r="107" spans="2:10" ht="15.75" customHeight="1" thickBot="1" x14ac:dyDescent="0.25">
      <c r="B107" s="109" t="s">
        <v>494</v>
      </c>
      <c r="C107" s="353">
        <v>8850923</v>
      </c>
      <c r="D107" s="353">
        <v>8134242</v>
      </c>
      <c r="E107" s="353">
        <v>5670686</v>
      </c>
      <c r="F107" s="409">
        <v>24.026676330626881</v>
      </c>
      <c r="G107" s="409">
        <v>22.442611639704328</v>
      </c>
      <c r="H107" s="409">
        <v>22.367617375256355</v>
      </c>
      <c r="I107" s="409">
        <v>-8.0972459030544037</v>
      </c>
      <c r="J107" s="409">
        <v>-30.286239332441795</v>
      </c>
    </row>
    <row r="108" spans="2:10" ht="15.75" customHeight="1" x14ac:dyDescent="0.2">
      <c r="B108" s="72" t="s">
        <v>495</v>
      </c>
      <c r="C108" s="350">
        <v>784917</v>
      </c>
      <c r="D108" s="350">
        <v>798787</v>
      </c>
      <c r="E108" s="350">
        <v>459493</v>
      </c>
      <c r="F108" s="511">
        <v>2.1307322078620117</v>
      </c>
      <c r="G108" s="511">
        <v>2.2038767009691256</v>
      </c>
      <c r="H108" s="511">
        <v>1.8124374388934015</v>
      </c>
      <c r="I108" s="408">
        <v>1.7670658171500935</v>
      </c>
      <c r="J108" s="408">
        <v>-42.476154469213945</v>
      </c>
    </row>
    <row r="109" spans="2:10" ht="15.75" customHeight="1" x14ac:dyDescent="0.2">
      <c r="B109" s="72" t="s">
        <v>496</v>
      </c>
      <c r="C109" s="350">
        <v>200730</v>
      </c>
      <c r="D109" s="350">
        <v>225762</v>
      </c>
      <c r="E109" s="350">
        <v>97626</v>
      </c>
      <c r="F109" s="511">
        <v>0.5449007679590856</v>
      </c>
      <c r="G109" s="511">
        <v>0.62288396251340061</v>
      </c>
      <c r="H109" s="511">
        <v>0.38507880949091111</v>
      </c>
      <c r="I109" s="408">
        <v>12.470482738006277</v>
      </c>
      <c r="J109" s="408">
        <v>-56.757115900815904</v>
      </c>
    </row>
    <row r="110" spans="2:10" ht="15.75" customHeight="1" x14ac:dyDescent="0.2">
      <c r="B110" s="72" t="s">
        <v>497</v>
      </c>
      <c r="C110" s="350">
        <v>248910</v>
      </c>
      <c r="D110" s="350">
        <v>228694</v>
      </c>
      <c r="E110" s="350">
        <v>106904</v>
      </c>
      <c r="F110" s="511">
        <v>0.67568998232798283</v>
      </c>
      <c r="G110" s="511">
        <v>0.63097343628706182</v>
      </c>
      <c r="H110" s="511">
        <v>0.42167522022633686</v>
      </c>
      <c r="I110" s="408">
        <v>-8.1218110963802186</v>
      </c>
      <c r="J110" s="408">
        <v>-53.254567238318451</v>
      </c>
    </row>
    <row r="111" spans="2:10" ht="15.75" customHeight="1" x14ac:dyDescent="0.2">
      <c r="B111" s="72" t="s">
        <v>498</v>
      </c>
      <c r="C111" s="350">
        <v>170550</v>
      </c>
      <c r="D111" s="350">
        <v>104847</v>
      </c>
      <c r="E111" s="350">
        <v>44695</v>
      </c>
      <c r="F111" s="511">
        <v>0.46297427377782119</v>
      </c>
      <c r="G111" s="511">
        <v>0.28927594022750736</v>
      </c>
      <c r="H111" s="511">
        <v>0.17629624680101891</v>
      </c>
      <c r="I111" s="408">
        <v>-38.524186455584875</v>
      </c>
      <c r="J111" s="408">
        <v>-57.371217106831857</v>
      </c>
    </row>
    <row r="112" spans="2:10" ht="15.75" customHeight="1" x14ac:dyDescent="0.2">
      <c r="B112" s="72" t="s">
        <v>499</v>
      </c>
      <c r="C112" s="350">
        <v>190116</v>
      </c>
      <c r="D112" s="350">
        <v>187615</v>
      </c>
      <c r="E112" s="350">
        <v>106285</v>
      </c>
      <c r="F112" s="511">
        <v>0.51608805062177809</v>
      </c>
      <c r="G112" s="511">
        <v>0.51763527354892169</v>
      </c>
      <c r="H112" s="511">
        <v>0.41923361877718524</v>
      </c>
      <c r="I112" s="408">
        <v>-1.3155126343916346</v>
      </c>
      <c r="J112" s="408">
        <v>-43.349412360418945</v>
      </c>
    </row>
    <row r="113" spans="2:10" ht="15.75" customHeight="1" x14ac:dyDescent="0.2">
      <c r="B113" s="72" t="s">
        <v>500</v>
      </c>
      <c r="C113" s="350">
        <v>42663</v>
      </c>
      <c r="D113" s="350">
        <v>45902</v>
      </c>
      <c r="E113" s="350">
        <v>20958</v>
      </c>
      <c r="F113" s="511">
        <v>0.11581279063138779</v>
      </c>
      <c r="G113" s="511">
        <v>0.12664496083171708</v>
      </c>
      <c r="H113" s="511">
        <v>8.2667339533633616E-2</v>
      </c>
      <c r="I113" s="408">
        <v>7.5920586925438904</v>
      </c>
      <c r="J113" s="408">
        <v>-54.341858742538449</v>
      </c>
    </row>
    <row r="114" spans="2:10" ht="15.75" customHeight="1" thickBot="1" x14ac:dyDescent="0.25">
      <c r="B114" s="72" t="s">
        <v>501</v>
      </c>
      <c r="C114" s="350">
        <v>32933</v>
      </c>
      <c r="D114" s="350">
        <v>36915</v>
      </c>
      <c r="E114" s="350">
        <v>15287</v>
      </c>
      <c r="F114" s="511">
        <v>8.9399775774406248E-2</v>
      </c>
      <c r="G114" s="511">
        <v>0.10184956492315883</v>
      </c>
      <c r="H114" s="511">
        <v>6.0298483607722921E-2</v>
      </c>
      <c r="I114" s="408">
        <v>12.091215498132572</v>
      </c>
      <c r="J114" s="408">
        <v>-58.588649600433428</v>
      </c>
    </row>
    <row r="115" spans="2:10" ht="15.75" customHeight="1" thickBot="1" x14ac:dyDescent="0.25">
      <c r="B115" s="109" t="s">
        <v>502</v>
      </c>
      <c r="C115" s="353">
        <v>1670819</v>
      </c>
      <c r="D115" s="353">
        <v>1628522</v>
      </c>
      <c r="E115" s="353">
        <v>851248</v>
      </c>
      <c r="F115" s="409">
        <v>4.5355978489544739</v>
      </c>
      <c r="G115" s="409">
        <v>4.493139839300893</v>
      </c>
      <c r="H115" s="409">
        <v>3.3576871573302101</v>
      </c>
      <c r="I115" s="409">
        <v>-2.5315129885403507</v>
      </c>
      <c r="J115" s="409">
        <v>-47.728799488124814</v>
      </c>
    </row>
    <row r="116" spans="2:10" ht="13.5" thickBot="1" x14ac:dyDescent="0.25">
      <c r="B116" s="109" t="s">
        <v>503</v>
      </c>
      <c r="C116" s="353">
        <v>47654</v>
      </c>
      <c r="D116" s="353">
        <v>54436</v>
      </c>
      <c r="E116" s="353">
        <v>38447</v>
      </c>
      <c r="F116" s="409">
        <v>0.12936133710119199</v>
      </c>
      <c r="G116" s="409">
        <v>0.15019051648806919</v>
      </c>
      <c r="H116" s="409">
        <v>0.15165145543704606</v>
      </c>
      <c r="I116" s="409">
        <v>14.2317538926428</v>
      </c>
      <c r="J116" s="409">
        <v>-29.372106694099493</v>
      </c>
    </row>
    <row r="117" spans="2:10" ht="13.5" thickBot="1" x14ac:dyDescent="0.25">
      <c r="B117" s="109" t="s">
        <v>504</v>
      </c>
      <c r="C117" s="353">
        <v>672</v>
      </c>
      <c r="D117" s="353">
        <v>377</v>
      </c>
      <c r="E117" s="353">
        <v>547</v>
      </c>
      <c r="F117" s="409">
        <v>1.8242082203382929E-3</v>
      </c>
      <c r="G117" s="409">
        <v>1.0401540288779868E-3</v>
      </c>
      <c r="H117" s="409">
        <v>2.1576025729982623E-3</v>
      </c>
      <c r="I117" s="409">
        <v>-43.898809523809526</v>
      </c>
      <c r="J117" s="409">
        <v>45.092838196286472</v>
      </c>
    </row>
    <row r="118" spans="2:10" ht="13.5" thickBot="1" x14ac:dyDescent="0.25">
      <c r="B118" s="79" t="s">
        <v>505</v>
      </c>
      <c r="C118" s="529">
        <v>36837900</v>
      </c>
      <c r="D118" s="529">
        <v>36244632</v>
      </c>
      <c r="E118" s="529">
        <v>25352213</v>
      </c>
      <c r="F118" s="411">
        <v>100</v>
      </c>
      <c r="G118" s="411">
        <v>100</v>
      </c>
      <c r="H118" s="411">
        <v>100</v>
      </c>
      <c r="I118" s="411">
        <v>-1.6104826822375868</v>
      </c>
      <c r="J118" s="411">
        <v>-30.052502671292125</v>
      </c>
    </row>
  </sheetData>
  <mergeCells count="10">
    <mergeCell ref="B65:J65"/>
    <mergeCell ref="B66:B67"/>
    <mergeCell ref="C66:E66"/>
    <mergeCell ref="F66:H66"/>
    <mergeCell ref="I66:J66"/>
    <mergeCell ref="B1:J1"/>
    <mergeCell ref="C2:E2"/>
    <mergeCell ref="F2:H2"/>
    <mergeCell ref="I2:J2"/>
    <mergeCell ref="B2:B3"/>
  </mergeCells>
  <printOptions horizontalCentered="1"/>
  <pageMargins left="0.78740157480314965" right="0.62992125984251968" top="0.59" bottom="0" header="0.23" footer="0.11811023622047245"/>
  <pageSetup scale="74" orientation="portrait" r:id="rId1"/>
  <headerFooter alignWithMargins="0"/>
  <rowBreaks count="1" manualBreakCount="1">
    <brk id="64" min="1" max="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P119"/>
  <sheetViews>
    <sheetView view="pageBreakPreview" zoomScaleSheetLayoutView="100" workbookViewId="0">
      <selection activeCell="Q3" sqref="Q3"/>
    </sheetView>
  </sheetViews>
  <sheetFormatPr defaultColWidth="9.140625" defaultRowHeight="12" x14ac:dyDescent="0.2"/>
  <cols>
    <col min="1" max="1" width="9.140625" style="46"/>
    <col min="2" max="2" width="25.28515625" style="46" customWidth="1"/>
    <col min="3" max="3" width="9.140625" style="46"/>
    <col min="4" max="4" width="9.85546875" style="46" customWidth="1"/>
    <col min="5" max="8" width="9.140625" style="46"/>
    <col min="9" max="9" width="9" style="46" customWidth="1"/>
    <col min="10" max="10" width="9.42578125" style="46" customWidth="1"/>
    <col min="11" max="11" width="10" style="46" customWidth="1"/>
    <col min="12" max="14" width="9.140625" style="46"/>
    <col min="15" max="15" width="10.140625" style="46" bestFit="1" customWidth="1"/>
    <col min="16" max="16384" width="9.140625" style="46"/>
  </cols>
  <sheetData>
    <row r="1" spans="2:16" ht="30" customHeight="1" thickBot="1" x14ac:dyDescent="0.25">
      <c r="B1" s="623" t="s">
        <v>195</v>
      </c>
      <c r="C1" s="623"/>
      <c r="D1" s="623"/>
      <c r="E1" s="623"/>
      <c r="F1" s="623"/>
      <c r="G1" s="623"/>
      <c r="H1" s="623"/>
      <c r="I1" s="623"/>
      <c r="J1" s="623"/>
      <c r="K1" s="623"/>
      <c r="L1" s="623"/>
      <c r="M1" s="623"/>
      <c r="N1" s="623"/>
      <c r="O1" s="623"/>
    </row>
    <row r="2" spans="2:16" ht="18" customHeight="1" thickBot="1" x14ac:dyDescent="0.25">
      <c r="B2" s="608" t="s">
        <v>180</v>
      </c>
      <c r="C2" s="636" t="s">
        <v>157</v>
      </c>
      <c r="D2" s="636"/>
      <c r="E2" s="636"/>
      <c r="F2" s="636"/>
      <c r="G2" s="636"/>
      <c r="H2" s="636"/>
      <c r="I2" s="636"/>
      <c r="J2" s="636"/>
      <c r="K2" s="636"/>
      <c r="L2" s="636"/>
      <c r="M2" s="636"/>
      <c r="N2" s="636"/>
      <c r="O2" s="636"/>
      <c r="P2" s="433"/>
    </row>
    <row r="3" spans="2:16" ht="18" customHeight="1" thickBot="1" x14ac:dyDescent="0.25">
      <c r="B3" s="609"/>
      <c r="C3" s="452" t="s">
        <v>158</v>
      </c>
      <c r="D3" s="452" t="s">
        <v>159</v>
      </c>
      <c r="E3" s="452" t="s">
        <v>160</v>
      </c>
      <c r="F3" s="452" t="s">
        <v>161</v>
      </c>
      <c r="G3" s="452" t="s">
        <v>162</v>
      </c>
      <c r="H3" s="452" t="s">
        <v>163</v>
      </c>
      <c r="I3" s="452" t="s">
        <v>196</v>
      </c>
      <c r="J3" s="452" t="s">
        <v>165</v>
      </c>
      <c r="K3" s="452" t="s">
        <v>166</v>
      </c>
      <c r="L3" s="452" t="s">
        <v>167</v>
      </c>
      <c r="M3" s="452" t="s">
        <v>168</v>
      </c>
      <c r="N3" s="452" t="s">
        <v>169</v>
      </c>
      <c r="O3" s="362" t="s">
        <v>170</v>
      </c>
    </row>
    <row r="4" spans="2:16" ht="18" customHeight="1" x14ac:dyDescent="0.2">
      <c r="B4" s="47" t="s">
        <v>424</v>
      </c>
      <c r="C4" s="51">
        <v>7937</v>
      </c>
      <c r="D4" s="51">
        <v>8259</v>
      </c>
      <c r="E4" s="51">
        <v>16928</v>
      </c>
      <c r="F4" s="51">
        <v>15683</v>
      </c>
      <c r="G4" s="51">
        <v>18903</v>
      </c>
      <c r="H4" s="51">
        <v>5545</v>
      </c>
      <c r="I4" s="51">
        <v>16424</v>
      </c>
      <c r="J4" s="51">
        <v>27149</v>
      </c>
      <c r="K4" s="51">
        <v>12482</v>
      </c>
      <c r="L4" s="51">
        <v>19460</v>
      </c>
      <c r="M4" s="51">
        <v>14377</v>
      </c>
      <c r="N4" s="51">
        <v>13086</v>
      </c>
      <c r="O4" s="346">
        <v>176233</v>
      </c>
    </row>
    <row r="5" spans="2:16" ht="18" customHeight="1" x14ac:dyDescent="0.2">
      <c r="B5" s="47" t="s">
        <v>425</v>
      </c>
      <c r="C5" s="51">
        <v>7572</v>
      </c>
      <c r="D5" s="51">
        <v>6948</v>
      </c>
      <c r="E5" s="51">
        <v>6371</v>
      </c>
      <c r="F5" s="51">
        <v>7899</v>
      </c>
      <c r="G5" s="51">
        <v>8203</v>
      </c>
      <c r="H5" s="51">
        <v>3536</v>
      </c>
      <c r="I5" s="51">
        <v>7175</v>
      </c>
      <c r="J5" s="51">
        <v>11013</v>
      </c>
      <c r="K5" s="51">
        <v>7050</v>
      </c>
      <c r="L5" s="51">
        <v>7845</v>
      </c>
      <c r="M5" s="51">
        <v>7106</v>
      </c>
      <c r="N5" s="51">
        <v>6942</v>
      </c>
      <c r="O5" s="346">
        <v>87660</v>
      </c>
    </row>
    <row r="6" spans="2:16" ht="18" customHeight="1" x14ac:dyDescent="0.2">
      <c r="B6" s="47" t="s">
        <v>426</v>
      </c>
      <c r="C6" s="51">
        <v>1928</v>
      </c>
      <c r="D6" s="51">
        <v>1307</v>
      </c>
      <c r="E6" s="51">
        <v>2205</v>
      </c>
      <c r="F6" s="51">
        <v>2357</v>
      </c>
      <c r="G6" s="51">
        <v>3087</v>
      </c>
      <c r="H6" s="51">
        <v>3211</v>
      </c>
      <c r="I6" s="51">
        <v>3416</v>
      </c>
      <c r="J6" s="51">
        <v>2319</v>
      </c>
      <c r="K6" s="51">
        <v>2991</v>
      </c>
      <c r="L6" s="51">
        <v>2630</v>
      </c>
      <c r="M6" s="51">
        <v>1573</v>
      </c>
      <c r="N6" s="51">
        <v>2292</v>
      </c>
      <c r="O6" s="346">
        <v>29316</v>
      </c>
    </row>
    <row r="7" spans="2:16" ht="18" customHeight="1" x14ac:dyDescent="0.2">
      <c r="B7" s="47" t="s">
        <v>427</v>
      </c>
      <c r="C7" s="51">
        <v>5688</v>
      </c>
      <c r="D7" s="51">
        <v>5453</v>
      </c>
      <c r="E7" s="51">
        <v>4977</v>
      </c>
      <c r="F7" s="51">
        <v>5291</v>
      </c>
      <c r="G7" s="51">
        <v>6252</v>
      </c>
      <c r="H7" s="51">
        <v>4688</v>
      </c>
      <c r="I7" s="51">
        <v>6998</v>
      </c>
      <c r="J7" s="51">
        <v>7714</v>
      </c>
      <c r="K7" s="51">
        <v>7921</v>
      </c>
      <c r="L7" s="51">
        <v>6631</v>
      </c>
      <c r="M7" s="51">
        <v>5167</v>
      </c>
      <c r="N7" s="51">
        <v>5234</v>
      </c>
      <c r="O7" s="346">
        <v>72014</v>
      </c>
    </row>
    <row r="8" spans="2:16" ht="18" customHeight="1" x14ac:dyDescent="0.2">
      <c r="B8" s="47" t="s">
        <v>428</v>
      </c>
      <c r="C8" s="51">
        <v>7670</v>
      </c>
      <c r="D8" s="51">
        <v>7774</v>
      </c>
      <c r="E8" s="51">
        <v>7854</v>
      </c>
      <c r="F8" s="51">
        <v>8030</v>
      </c>
      <c r="G8" s="51">
        <v>9298</v>
      </c>
      <c r="H8" s="51">
        <v>5155</v>
      </c>
      <c r="I8" s="51">
        <v>9007</v>
      </c>
      <c r="J8" s="51">
        <v>8790</v>
      </c>
      <c r="K8" s="51">
        <v>8927</v>
      </c>
      <c r="L8" s="51">
        <v>8532</v>
      </c>
      <c r="M8" s="51">
        <v>6815</v>
      </c>
      <c r="N8" s="51">
        <v>7019</v>
      </c>
      <c r="O8" s="346">
        <v>94871</v>
      </c>
    </row>
    <row r="9" spans="2:16" ht="18" customHeight="1" x14ac:dyDescent="0.2">
      <c r="B9" s="47" t="s">
        <v>64</v>
      </c>
      <c r="C9" s="51">
        <v>572</v>
      </c>
      <c r="D9" s="51">
        <v>614</v>
      </c>
      <c r="E9" s="51">
        <v>738</v>
      </c>
      <c r="F9" s="51">
        <v>940</v>
      </c>
      <c r="G9" s="51">
        <v>1453</v>
      </c>
      <c r="H9" s="51">
        <v>819</v>
      </c>
      <c r="I9" s="51">
        <v>970</v>
      </c>
      <c r="J9" s="51">
        <v>817</v>
      </c>
      <c r="K9" s="51">
        <v>1014</v>
      </c>
      <c r="L9" s="51">
        <v>927</v>
      </c>
      <c r="M9" s="51">
        <v>896</v>
      </c>
      <c r="N9" s="51">
        <v>802</v>
      </c>
      <c r="O9" s="346">
        <v>10562</v>
      </c>
    </row>
    <row r="10" spans="2:16" ht="18" customHeight="1" x14ac:dyDescent="0.2">
      <c r="B10" s="47" t="s">
        <v>429</v>
      </c>
      <c r="C10" s="51">
        <v>7606</v>
      </c>
      <c r="D10" s="51">
        <v>7202</v>
      </c>
      <c r="E10" s="51">
        <v>10213</v>
      </c>
      <c r="F10" s="51">
        <v>8271</v>
      </c>
      <c r="G10" s="51">
        <v>11340</v>
      </c>
      <c r="H10" s="51">
        <v>5731</v>
      </c>
      <c r="I10" s="51">
        <v>7699</v>
      </c>
      <c r="J10" s="51">
        <v>9280</v>
      </c>
      <c r="K10" s="51">
        <v>6469</v>
      </c>
      <c r="L10" s="51">
        <v>9592</v>
      </c>
      <c r="M10" s="51">
        <v>8857</v>
      </c>
      <c r="N10" s="51">
        <v>7925</v>
      </c>
      <c r="O10" s="346">
        <v>100185</v>
      </c>
    </row>
    <row r="11" spans="2:16" ht="18" customHeight="1" thickBot="1" x14ac:dyDescent="0.25">
      <c r="B11" s="47" t="s">
        <v>408</v>
      </c>
      <c r="C11" s="51">
        <v>6472</v>
      </c>
      <c r="D11" s="51">
        <v>6877</v>
      </c>
      <c r="E11" s="51">
        <v>7070</v>
      </c>
      <c r="F11" s="51">
        <v>7760</v>
      </c>
      <c r="G11" s="51">
        <v>9489</v>
      </c>
      <c r="H11" s="51">
        <v>6818</v>
      </c>
      <c r="I11" s="51">
        <v>6786</v>
      </c>
      <c r="J11" s="51">
        <v>8346</v>
      </c>
      <c r="K11" s="51">
        <v>9889</v>
      </c>
      <c r="L11" s="51">
        <v>9730</v>
      </c>
      <c r="M11" s="51">
        <v>9307</v>
      </c>
      <c r="N11" s="51">
        <v>7348</v>
      </c>
      <c r="O11" s="346">
        <v>95892</v>
      </c>
    </row>
    <row r="12" spans="2:16" ht="18" customHeight="1" thickBot="1" x14ac:dyDescent="0.25">
      <c r="B12" s="42" t="s">
        <v>409</v>
      </c>
      <c r="C12" s="44">
        <v>45445</v>
      </c>
      <c r="D12" s="44">
        <v>44434</v>
      </c>
      <c r="E12" s="44">
        <v>56356</v>
      </c>
      <c r="F12" s="44">
        <v>56231</v>
      </c>
      <c r="G12" s="44">
        <v>68025</v>
      </c>
      <c r="H12" s="44">
        <v>35503</v>
      </c>
      <c r="I12" s="44">
        <v>58475</v>
      </c>
      <c r="J12" s="44">
        <v>75428</v>
      </c>
      <c r="K12" s="44">
        <v>56743</v>
      </c>
      <c r="L12" s="44">
        <v>65347</v>
      </c>
      <c r="M12" s="44">
        <v>54098</v>
      </c>
      <c r="N12" s="44">
        <v>50648</v>
      </c>
      <c r="O12" s="345">
        <v>666733</v>
      </c>
    </row>
    <row r="13" spans="2:16" ht="18" customHeight="1" x14ac:dyDescent="0.2">
      <c r="B13" s="47" t="s">
        <v>430</v>
      </c>
      <c r="C13" s="51">
        <v>3715</v>
      </c>
      <c r="D13" s="51">
        <v>3710</v>
      </c>
      <c r="E13" s="51">
        <v>6013</v>
      </c>
      <c r="F13" s="51">
        <v>7133</v>
      </c>
      <c r="G13" s="51">
        <v>8561</v>
      </c>
      <c r="H13" s="51">
        <v>7524</v>
      </c>
      <c r="I13" s="51">
        <v>4630</v>
      </c>
      <c r="J13" s="51">
        <v>3857</v>
      </c>
      <c r="K13" s="51">
        <v>5498</v>
      </c>
      <c r="L13" s="51">
        <v>5252</v>
      </c>
      <c r="M13" s="51">
        <v>3648</v>
      </c>
      <c r="N13" s="51">
        <v>2853</v>
      </c>
      <c r="O13" s="346">
        <v>62394</v>
      </c>
    </row>
    <row r="14" spans="2:16" ht="18" customHeight="1" x14ac:dyDescent="0.2">
      <c r="B14" s="47" t="s">
        <v>431</v>
      </c>
      <c r="C14" s="51">
        <v>2923</v>
      </c>
      <c r="D14" s="51">
        <v>2143</v>
      </c>
      <c r="E14" s="51">
        <v>2459</v>
      </c>
      <c r="F14" s="51">
        <v>2915</v>
      </c>
      <c r="G14" s="51">
        <v>4646</v>
      </c>
      <c r="H14" s="51">
        <v>4744</v>
      </c>
      <c r="I14" s="51">
        <v>4503</v>
      </c>
      <c r="J14" s="51">
        <v>4169</v>
      </c>
      <c r="K14" s="51">
        <v>4018</v>
      </c>
      <c r="L14" s="51">
        <v>4530</v>
      </c>
      <c r="M14" s="51">
        <v>2855</v>
      </c>
      <c r="N14" s="51">
        <v>2625</v>
      </c>
      <c r="O14" s="346">
        <v>42530</v>
      </c>
    </row>
    <row r="15" spans="2:16" ht="18" customHeight="1" x14ac:dyDescent="0.2">
      <c r="B15" s="47" t="s">
        <v>432</v>
      </c>
      <c r="C15" s="51">
        <v>787</v>
      </c>
      <c r="D15" s="51">
        <v>492</v>
      </c>
      <c r="E15" s="51">
        <v>1022</v>
      </c>
      <c r="F15" s="51">
        <v>1049</v>
      </c>
      <c r="G15" s="51">
        <v>2425</v>
      </c>
      <c r="H15" s="51">
        <v>3170</v>
      </c>
      <c r="I15" s="51">
        <v>2354</v>
      </c>
      <c r="J15" s="51">
        <v>1866</v>
      </c>
      <c r="K15" s="51">
        <v>2158</v>
      </c>
      <c r="L15" s="51">
        <v>1826</v>
      </c>
      <c r="M15" s="51">
        <v>1011</v>
      </c>
      <c r="N15" s="51">
        <v>1256</v>
      </c>
      <c r="O15" s="346">
        <v>19416</v>
      </c>
    </row>
    <row r="16" spans="2:16" ht="18" customHeight="1" x14ac:dyDescent="0.2">
      <c r="B16" s="47" t="s">
        <v>433</v>
      </c>
      <c r="C16" s="51">
        <v>450</v>
      </c>
      <c r="D16" s="51">
        <v>888</v>
      </c>
      <c r="E16" s="51">
        <v>538</v>
      </c>
      <c r="F16" s="51">
        <v>672</v>
      </c>
      <c r="G16" s="51">
        <v>1819</v>
      </c>
      <c r="H16" s="51">
        <v>1751</v>
      </c>
      <c r="I16" s="51">
        <v>1106</v>
      </c>
      <c r="J16" s="51">
        <v>733</v>
      </c>
      <c r="K16" s="51">
        <v>1119</v>
      </c>
      <c r="L16" s="51">
        <v>788</v>
      </c>
      <c r="M16" s="51">
        <v>321</v>
      </c>
      <c r="N16" s="51">
        <v>236</v>
      </c>
      <c r="O16" s="346">
        <v>10421</v>
      </c>
    </row>
    <row r="17" spans="2:15" ht="18" customHeight="1" x14ac:dyDescent="0.2">
      <c r="B17" s="47" t="s">
        <v>74</v>
      </c>
      <c r="C17" s="51">
        <v>302</v>
      </c>
      <c r="D17" s="51">
        <v>211</v>
      </c>
      <c r="E17" s="51">
        <v>317</v>
      </c>
      <c r="F17" s="51">
        <v>332</v>
      </c>
      <c r="G17" s="51">
        <v>521</v>
      </c>
      <c r="H17" s="51">
        <v>473</v>
      </c>
      <c r="I17" s="51">
        <v>434</v>
      </c>
      <c r="J17" s="51">
        <v>602</v>
      </c>
      <c r="K17" s="51">
        <v>575</v>
      </c>
      <c r="L17" s="51">
        <v>569</v>
      </c>
      <c r="M17" s="51">
        <v>291</v>
      </c>
      <c r="N17" s="51">
        <v>408</v>
      </c>
      <c r="O17" s="346">
        <v>5035</v>
      </c>
    </row>
    <row r="18" spans="2:15" ht="18" customHeight="1" thickBot="1" x14ac:dyDescent="0.25">
      <c r="B18" s="47" t="s">
        <v>410</v>
      </c>
      <c r="C18" s="51">
        <v>703</v>
      </c>
      <c r="D18" s="51">
        <v>642</v>
      </c>
      <c r="E18" s="51">
        <v>923</v>
      </c>
      <c r="F18" s="51">
        <v>975</v>
      </c>
      <c r="G18" s="51">
        <v>1562</v>
      </c>
      <c r="H18" s="51">
        <v>1781</v>
      </c>
      <c r="I18" s="51">
        <v>1653</v>
      </c>
      <c r="J18" s="51">
        <v>1522</v>
      </c>
      <c r="K18" s="51">
        <v>1411</v>
      </c>
      <c r="L18" s="51">
        <v>1467</v>
      </c>
      <c r="M18" s="51">
        <v>799</v>
      </c>
      <c r="N18" s="51">
        <v>668</v>
      </c>
      <c r="O18" s="346">
        <v>14106</v>
      </c>
    </row>
    <row r="19" spans="2:15" ht="18" customHeight="1" thickBot="1" x14ac:dyDescent="0.25">
      <c r="B19" s="42" t="s">
        <v>411</v>
      </c>
      <c r="C19" s="44">
        <v>8880</v>
      </c>
      <c r="D19" s="44">
        <v>8086</v>
      </c>
      <c r="E19" s="44">
        <v>11272</v>
      </c>
      <c r="F19" s="44">
        <v>13076</v>
      </c>
      <c r="G19" s="44">
        <v>19534</v>
      </c>
      <c r="H19" s="44">
        <v>19443</v>
      </c>
      <c r="I19" s="44">
        <v>14680</v>
      </c>
      <c r="J19" s="44">
        <v>12749</v>
      </c>
      <c r="K19" s="44">
        <v>14779</v>
      </c>
      <c r="L19" s="44">
        <v>14432</v>
      </c>
      <c r="M19" s="44">
        <v>8925</v>
      </c>
      <c r="N19" s="44">
        <v>8046</v>
      </c>
      <c r="O19" s="345">
        <v>153902</v>
      </c>
    </row>
    <row r="20" spans="2:15" ht="18" customHeight="1" thickBot="1" x14ac:dyDescent="0.25">
      <c r="B20" s="42" t="s">
        <v>412</v>
      </c>
      <c r="C20" s="44">
        <v>802</v>
      </c>
      <c r="D20" s="44">
        <v>840</v>
      </c>
      <c r="E20" s="44">
        <v>853</v>
      </c>
      <c r="F20" s="44">
        <v>1056</v>
      </c>
      <c r="G20" s="44">
        <v>1950</v>
      </c>
      <c r="H20" s="44">
        <v>1340</v>
      </c>
      <c r="I20" s="44">
        <v>1171</v>
      </c>
      <c r="J20" s="44">
        <v>1064</v>
      </c>
      <c r="K20" s="44">
        <v>1397</v>
      </c>
      <c r="L20" s="44">
        <v>1216</v>
      </c>
      <c r="M20" s="44">
        <v>884</v>
      </c>
      <c r="N20" s="44">
        <v>795</v>
      </c>
      <c r="O20" s="345">
        <v>13368</v>
      </c>
    </row>
    <row r="21" spans="2:15" ht="18" customHeight="1" thickBot="1" x14ac:dyDescent="0.25">
      <c r="B21" s="42" t="s">
        <v>413</v>
      </c>
      <c r="C21" s="44">
        <v>283</v>
      </c>
      <c r="D21" s="44">
        <v>287</v>
      </c>
      <c r="E21" s="44">
        <v>457</v>
      </c>
      <c r="F21" s="44">
        <v>546</v>
      </c>
      <c r="G21" s="44">
        <v>806</v>
      </c>
      <c r="H21" s="44">
        <v>851</v>
      </c>
      <c r="I21" s="44">
        <v>766</v>
      </c>
      <c r="J21" s="44">
        <v>487</v>
      </c>
      <c r="K21" s="44">
        <v>1063</v>
      </c>
      <c r="L21" s="44">
        <v>1068</v>
      </c>
      <c r="M21" s="44">
        <v>579</v>
      </c>
      <c r="N21" s="44">
        <v>436</v>
      </c>
      <c r="O21" s="345">
        <v>7629</v>
      </c>
    </row>
    <row r="22" spans="2:15" ht="18" customHeight="1" thickBot="1" x14ac:dyDescent="0.25">
      <c r="B22" s="42" t="s">
        <v>414</v>
      </c>
      <c r="C22" s="44">
        <v>9965</v>
      </c>
      <c r="D22" s="44">
        <v>9213</v>
      </c>
      <c r="E22" s="44">
        <v>12582</v>
      </c>
      <c r="F22" s="44">
        <v>14678</v>
      </c>
      <c r="G22" s="44">
        <v>22290</v>
      </c>
      <c r="H22" s="44">
        <v>21634</v>
      </c>
      <c r="I22" s="44">
        <v>16617</v>
      </c>
      <c r="J22" s="44">
        <v>14300</v>
      </c>
      <c r="K22" s="44">
        <v>17239</v>
      </c>
      <c r="L22" s="44">
        <v>16716</v>
      </c>
      <c r="M22" s="44">
        <v>10388</v>
      </c>
      <c r="N22" s="44">
        <v>9277</v>
      </c>
      <c r="O22" s="345">
        <v>174899</v>
      </c>
    </row>
    <row r="23" spans="2:15" ht="18" customHeight="1" x14ac:dyDescent="0.2">
      <c r="B23" s="47" t="s">
        <v>434</v>
      </c>
      <c r="C23" s="51">
        <v>5662</v>
      </c>
      <c r="D23" s="51">
        <v>3199</v>
      </c>
      <c r="E23" s="51">
        <v>2380</v>
      </c>
      <c r="F23" s="51">
        <v>3717</v>
      </c>
      <c r="G23" s="51">
        <v>2542</v>
      </c>
      <c r="H23" s="51">
        <v>686</v>
      </c>
      <c r="I23" s="51">
        <v>3800</v>
      </c>
      <c r="J23" s="51">
        <v>5136</v>
      </c>
      <c r="K23" s="51">
        <v>3678</v>
      </c>
      <c r="L23" s="51">
        <v>2886</v>
      </c>
      <c r="M23" s="51">
        <v>1853</v>
      </c>
      <c r="N23" s="51">
        <v>5966</v>
      </c>
      <c r="O23" s="346">
        <v>41505</v>
      </c>
    </row>
    <row r="24" spans="2:15" ht="18" customHeight="1" x14ac:dyDescent="0.2">
      <c r="B24" s="47" t="s">
        <v>415</v>
      </c>
      <c r="C24" s="51">
        <v>2461</v>
      </c>
      <c r="D24" s="51">
        <v>1537</v>
      </c>
      <c r="E24" s="51">
        <v>6390</v>
      </c>
      <c r="F24" s="51">
        <v>2967</v>
      </c>
      <c r="G24" s="51">
        <v>2957</v>
      </c>
      <c r="H24" s="51">
        <v>544</v>
      </c>
      <c r="I24" s="51">
        <v>4137</v>
      </c>
      <c r="J24" s="51">
        <v>2283</v>
      </c>
      <c r="K24" s="51">
        <v>3631</v>
      </c>
      <c r="L24" s="51">
        <v>1547</v>
      </c>
      <c r="M24" s="51">
        <v>2349</v>
      </c>
      <c r="N24" s="51">
        <v>7512</v>
      </c>
      <c r="O24" s="346">
        <v>38315</v>
      </c>
    </row>
    <row r="25" spans="2:15" ht="18" customHeight="1" x14ac:dyDescent="0.2">
      <c r="B25" s="47" t="s">
        <v>435</v>
      </c>
      <c r="C25" s="51">
        <v>53603</v>
      </c>
      <c r="D25" s="51">
        <v>36289</v>
      </c>
      <c r="E25" s="51">
        <v>13557</v>
      </c>
      <c r="F25" s="51">
        <v>12739</v>
      </c>
      <c r="G25" s="51">
        <v>19574</v>
      </c>
      <c r="H25" s="51">
        <v>21093</v>
      </c>
      <c r="I25" s="51">
        <v>38331</v>
      </c>
      <c r="J25" s="51">
        <v>49753</v>
      </c>
      <c r="K25" s="51">
        <v>55092</v>
      </c>
      <c r="L25" s="51">
        <v>46636</v>
      </c>
      <c r="M25" s="51">
        <v>35212</v>
      </c>
      <c r="N25" s="51">
        <v>38952</v>
      </c>
      <c r="O25" s="346">
        <v>420831</v>
      </c>
    </row>
    <row r="26" spans="2:15" ht="18" customHeight="1" x14ac:dyDescent="0.2">
      <c r="B26" s="47" t="s">
        <v>436</v>
      </c>
      <c r="C26" s="51">
        <v>11891</v>
      </c>
      <c r="D26" s="51">
        <v>9583</v>
      </c>
      <c r="E26" s="51">
        <v>19357</v>
      </c>
      <c r="F26" s="51">
        <v>19852</v>
      </c>
      <c r="G26" s="51">
        <v>18868</v>
      </c>
      <c r="H26" s="51">
        <v>12232</v>
      </c>
      <c r="I26" s="51">
        <v>46026</v>
      </c>
      <c r="J26" s="51">
        <v>45139</v>
      </c>
      <c r="K26" s="51">
        <v>54134</v>
      </c>
      <c r="L26" s="51">
        <v>26293</v>
      </c>
      <c r="M26" s="51">
        <v>15006</v>
      </c>
      <c r="N26" s="51">
        <v>15607</v>
      </c>
      <c r="O26" s="346">
        <v>293988</v>
      </c>
    </row>
    <row r="27" spans="2:15" ht="18" customHeight="1" x14ac:dyDescent="0.2">
      <c r="B27" s="552" t="s">
        <v>568</v>
      </c>
      <c r="C27" s="51">
        <v>5340</v>
      </c>
      <c r="D27" s="51">
        <v>1509</v>
      </c>
      <c r="E27" s="51">
        <v>1413</v>
      </c>
      <c r="F27" s="51">
        <v>3846</v>
      </c>
      <c r="G27" s="51">
        <v>1921</v>
      </c>
      <c r="H27" s="51">
        <v>519</v>
      </c>
      <c r="I27" s="51">
        <v>3645</v>
      </c>
      <c r="J27" s="51">
        <v>5800</v>
      </c>
      <c r="K27" s="51">
        <v>3693</v>
      </c>
      <c r="L27" s="51">
        <v>1331</v>
      </c>
      <c r="M27" s="51">
        <v>1331</v>
      </c>
      <c r="N27" s="51">
        <v>2333</v>
      </c>
      <c r="O27" s="346">
        <v>32681</v>
      </c>
    </row>
    <row r="28" spans="2:15" ht="18" customHeight="1" x14ac:dyDescent="0.2">
      <c r="B28" s="47" t="s">
        <v>437</v>
      </c>
      <c r="C28" s="51">
        <v>16658</v>
      </c>
      <c r="D28" s="51">
        <v>8058</v>
      </c>
      <c r="E28" s="51">
        <v>8068</v>
      </c>
      <c r="F28" s="51">
        <v>11238</v>
      </c>
      <c r="G28" s="51">
        <v>17164</v>
      </c>
      <c r="H28" s="51">
        <v>5937</v>
      </c>
      <c r="I28" s="51">
        <v>24875</v>
      </c>
      <c r="J28" s="51">
        <v>36053</v>
      </c>
      <c r="K28" s="51">
        <v>23162</v>
      </c>
      <c r="L28" s="51">
        <v>8903</v>
      </c>
      <c r="M28" s="51">
        <v>8897</v>
      </c>
      <c r="N28" s="51">
        <v>10925</v>
      </c>
      <c r="O28" s="346">
        <v>179938</v>
      </c>
    </row>
    <row r="29" spans="2:15" ht="18" customHeight="1" x14ac:dyDescent="0.2">
      <c r="B29" s="47" t="s">
        <v>438</v>
      </c>
      <c r="C29" s="51">
        <v>13043</v>
      </c>
      <c r="D29" s="51">
        <v>19305</v>
      </c>
      <c r="E29" s="51">
        <v>15180</v>
      </c>
      <c r="F29" s="51">
        <v>15795</v>
      </c>
      <c r="G29" s="51">
        <v>18391</v>
      </c>
      <c r="H29" s="51">
        <v>19051</v>
      </c>
      <c r="I29" s="51">
        <v>27076</v>
      </c>
      <c r="J29" s="51">
        <v>26414</v>
      </c>
      <c r="K29" s="51">
        <v>21267</v>
      </c>
      <c r="L29" s="51">
        <v>16226</v>
      </c>
      <c r="M29" s="51">
        <v>15859</v>
      </c>
      <c r="N29" s="51">
        <v>15232</v>
      </c>
      <c r="O29" s="346">
        <v>222839</v>
      </c>
    </row>
    <row r="30" spans="2:15" ht="18" customHeight="1" x14ac:dyDescent="0.2">
      <c r="B30" s="47" t="s">
        <v>439</v>
      </c>
      <c r="C30" s="51">
        <v>8424</v>
      </c>
      <c r="D30" s="51">
        <v>10251</v>
      </c>
      <c r="E30" s="51">
        <v>13654</v>
      </c>
      <c r="F30" s="51">
        <v>12805</v>
      </c>
      <c r="G30" s="51">
        <v>13452</v>
      </c>
      <c r="H30" s="51">
        <v>9293</v>
      </c>
      <c r="I30" s="51">
        <v>26528</v>
      </c>
      <c r="J30" s="51">
        <v>32464</v>
      </c>
      <c r="K30" s="51">
        <v>23350</v>
      </c>
      <c r="L30" s="51">
        <v>14626</v>
      </c>
      <c r="M30" s="51">
        <v>14240</v>
      </c>
      <c r="N30" s="51">
        <v>12555</v>
      </c>
      <c r="O30" s="346">
        <v>191642</v>
      </c>
    </row>
    <row r="31" spans="2:15" ht="18" customHeight="1" x14ac:dyDescent="0.2">
      <c r="B31" s="47" t="s">
        <v>440</v>
      </c>
      <c r="C31" s="51">
        <v>27567</v>
      </c>
      <c r="D31" s="51">
        <v>12485</v>
      </c>
      <c r="E31" s="51">
        <v>37015</v>
      </c>
      <c r="F31" s="51">
        <v>25664</v>
      </c>
      <c r="G31" s="51">
        <v>51764</v>
      </c>
      <c r="H31" s="51">
        <v>14326</v>
      </c>
      <c r="I31" s="51">
        <v>80054</v>
      </c>
      <c r="J31" s="51">
        <v>124412</v>
      </c>
      <c r="K31" s="51">
        <v>63932</v>
      </c>
      <c r="L31" s="51">
        <v>27308</v>
      </c>
      <c r="M31" s="51">
        <v>47282</v>
      </c>
      <c r="N31" s="51">
        <v>18601</v>
      </c>
      <c r="O31" s="346">
        <v>530410</v>
      </c>
    </row>
    <row r="32" spans="2:15" ht="18" customHeight="1" x14ac:dyDescent="0.2">
      <c r="B32" s="47" t="s">
        <v>441</v>
      </c>
      <c r="C32" s="51">
        <v>7332</v>
      </c>
      <c r="D32" s="51">
        <v>7700</v>
      </c>
      <c r="E32" s="51">
        <v>10133</v>
      </c>
      <c r="F32" s="51">
        <v>12530</v>
      </c>
      <c r="G32" s="51">
        <v>18565</v>
      </c>
      <c r="H32" s="51">
        <v>6922</v>
      </c>
      <c r="I32" s="51">
        <v>31817</v>
      </c>
      <c r="J32" s="51">
        <v>33494</v>
      </c>
      <c r="K32" s="51">
        <v>37090</v>
      </c>
      <c r="L32" s="51">
        <v>16718</v>
      </c>
      <c r="M32" s="51">
        <v>11853</v>
      </c>
      <c r="N32" s="51">
        <v>9025</v>
      </c>
      <c r="O32" s="346">
        <v>203179</v>
      </c>
    </row>
    <row r="33" spans="2:15" ht="18" customHeight="1" x14ac:dyDescent="0.2">
      <c r="B33" s="47" t="s">
        <v>76</v>
      </c>
      <c r="C33" s="51">
        <v>1449</v>
      </c>
      <c r="D33" s="51">
        <v>1191</v>
      </c>
      <c r="E33" s="51">
        <v>1802</v>
      </c>
      <c r="F33" s="51">
        <v>1672</v>
      </c>
      <c r="G33" s="51">
        <v>2373</v>
      </c>
      <c r="H33" s="51">
        <v>830</v>
      </c>
      <c r="I33" s="51">
        <v>2644</v>
      </c>
      <c r="J33" s="51">
        <v>3464</v>
      </c>
      <c r="K33" s="51">
        <v>3206</v>
      </c>
      <c r="L33" s="51">
        <v>2370</v>
      </c>
      <c r="M33" s="51">
        <v>2530</v>
      </c>
      <c r="N33" s="51">
        <v>1794</v>
      </c>
      <c r="O33" s="346">
        <v>25325</v>
      </c>
    </row>
    <row r="34" spans="2:15" ht="18" customHeight="1" thickBot="1" x14ac:dyDescent="0.25">
      <c r="B34" s="47" t="s">
        <v>416</v>
      </c>
      <c r="C34" s="51">
        <v>52960</v>
      </c>
      <c r="D34" s="51">
        <v>15896</v>
      </c>
      <c r="E34" s="51">
        <v>14498</v>
      </c>
      <c r="F34" s="51">
        <v>15853</v>
      </c>
      <c r="G34" s="51">
        <v>20685</v>
      </c>
      <c r="H34" s="51">
        <v>20484</v>
      </c>
      <c r="I34" s="51">
        <v>36645</v>
      </c>
      <c r="J34" s="51">
        <v>38325</v>
      </c>
      <c r="K34" s="51">
        <v>36205</v>
      </c>
      <c r="L34" s="51">
        <v>29557</v>
      </c>
      <c r="M34" s="51">
        <v>21957</v>
      </c>
      <c r="N34" s="51">
        <v>21933</v>
      </c>
      <c r="O34" s="346">
        <v>324998</v>
      </c>
    </row>
    <row r="35" spans="2:15" ht="18" customHeight="1" thickBot="1" x14ac:dyDescent="0.25">
      <c r="B35" s="42" t="s">
        <v>417</v>
      </c>
      <c r="C35" s="44">
        <v>206390</v>
      </c>
      <c r="D35" s="44">
        <v>127003</v>
      </c>
      <c r="E35" s="44">
        <v>143447</v>
      </c>
      <c r="F35" s="44">
        <v>138678</v>
      </c>
      <c r="G35" s="44">
        <v>188256</v>
      </c>
      <c r="H35" s="44">
        <v>111917</v>
      </c>
      <c r="I35" s="44">
        <v>325578</v>
      </c>
      <c r="J35" s="44">
        <v>402737</v>
      </c>
      <c r="K35" s="44">
        <v>328440</v>
      </c>
      <c r="L35" s="44">
        <v>194401</v>
      </c>
      <c r="M35" s="44">
        <v>178369</v>
      </c>
      <c r="N35" s="44">
        <v>160435</v>
      </c>
      <c r="O35" s="345">
        <v>2505651</v>
      </c>
    </row>
    <row r="36" spans="2:15" ht="18" customHeight="1" x14ac:dyDescent="0.2">
      <c r="B36" s="47" t="s">
        <v>442</v>
      </c>
      <c r="C36" s="51">
        <v>1541</v>
      </c>
      <c r="D36" s="51">
        <v>622</v>
      </c>
      <c r="E36" s="51">
        <v>633</v>
      </c>
      <c r="F36" s="51">
        <v>707</v>
      </c>
      <c r="G36" s="51">
        <v>885</v>
      </c>
      <c r="H36" s="51">
        <v>645</v>
      </c>
      <c r="I36" s="51">
        <v>764</v>
      </c>
      <c r="J36" s="51">
        <v>538</v>
      </c>
      <c r="K36" s="51">
        <v>644</v>
      </c>
      <c r="L36" s="51">
        <v>768</v>
      </c>
      <c r="M36" s="51">
        <v>650</v>
      </c>
      <c r="N36" s="51">
        <v>554</v>
      </c>
      <c r="O36" s="346">
        <v>8951</v>
      </c>
    </row>
    <row r="37" spans="2:15" ht="18" customHeight="1" x14ac:dyDescent="0.2">
      <c r="B37" s="47" t="s">
        <v>443</v>
      </c>
      <c r="C37" s="51">
        <v>11330</v>
      </c>
      <c r="D37" s="51">
        <v>13569</v>
      </c>
      <c r="E37" s="51">
        <v>14572</v>
      </c>
      <c r="F37" s="51">
        <v>12818</v>
      </c>
      <c r="G37" s="51">
        <v>16796</v>
      </c>
      <c r="H37" s="51">
        <v>16973</v>
      </c>
      <c r="I37" s="51">
        <v>12048</v>
      </c>
      <c r="J37" s="51">
        <v>10162</v>
      </c>
      <c r="K37" s="51">
        <v>12831</v>
      </c>
      <c r="L37" s="51">
        <v>16631</v>
      </c>
      <c r="M37" s="51">
        <v>15231</v>
      </c>
      <c r="N37" s="51">
        <v>14609</v>
      </c>
      <c r="O37" s="346">
        <v>167570</v>
      </c>
    </row>
    <row r="38" spans="2:15" ht="18" customHeight="1" x14ac:dyDescent="0.2">
      <c r="B38" s="47" t="s">
        <v>444</v>
      </c>
      <c r="C38" s="51">
        <v>4049</v>
      </c>
      <c r="D38" s="51">
        <v>3082</v>
      </c>
      <c r="E38" s="51">
        <v>3688</v>
      </c>
      <c r="F38" s="51">
        <v>6242</v>
      </c>
      <c r="G38" s="51">
        <v>4691</v>
      </c>
      <c r="H38" s="51">
        <v>2962</v>
      </c>
      <c r="I38" s="51">
        <v>3349</v>
      </c>
      <c r="J38" s="51">
        <v>2170</v>
      </c>
      <c r="K38" s="51">
        <v>2888</v>
      </c>
      <c r="L38" s="51">
        <v>4004</v>
      </c>
      <c r="M38" s="51">
        <v>4304</v>
      </c>
      <c r="N38" s="51">
        <v>5803</v>
      </c>
      <c r="O38" s="346">
        <v>47232</v>
      </c>
    </row>
    <row r="39" spans="2:15" ht="18" customHeight="1" x14ac:dyDescent="0.2">
      <c r="B39" s="47" t="s">
        <v>445</v>
      </c>
      <c r="C39" s="51">
        <v>3901</v>
      </c>
      <c r="D39" s="51">
        <v>3376</v>
      </c>
      <c r="E39" s="51">
        <v>4343</v>
      </c>
      <c r="F39" s="51">
        <v>6042</v>
      </c>
      <c r="G39" s="51">
        <v>5159</v>
      </c>
      <c r="H39" s="51">
        <v>4981</v>
      </c>
      <c r="I39" s="51">
        <v>5577</v>
      </c>
      <c r="J39" s="51">
        <v>5374</v>
      </c>
      <c r="K39" s="51">
        <v>5324</v>
      </c>
      <c r="L39" s="51">
        <v>6960</v>
      </c>
      <c r="M39" s="51">
        <v>4149</v>
      </c>
      <c r="N39" s="51">
        <v>3829</v>
      </c>
      <c r="O39" s="346">
        <v>59015</v>
      </c>
    </row>
    <row r="40" spans="2:15" ht="18" customHeight="1" x14ac:dyDescent="0.2">
      <c r="B40" s="47" t="s">
        <v>446</v>
      </c>
      <c r="C40" s="51">
        <v>5223</v>
      </c>
      <c r="D40" s="51">
        <v>5018</v>
      </c>
      <c r="E40" s="51">
        <v>7056</v>
      </c>
      <c r="F40" s="51">
        <v>7889</v>
      </c>
      <c r="G40" s="51">
        <v>11604</v>
      </c>
      <c r="H40" s="51">
        <v>10088</v>
      </c>
      <c r="I40" s="51">
        <v>5478</v>
      </c>
      <c r="J40" s="51">
        <v>4766</v>
      </c>
      <c r="K40" s="51">
        <v>5801</v>
      </c>
      <c r="L40" s="51">
        <v>5989</v>
      </c>
      <c r="M40" s="51">
        <v>5261</v>
      </c>
      <c r="N40" s="51">
        <v>5143</v>
      </c>
      <c r="O40" s="346">
        <v>79316</v>
      </c>
    </row>
    <row r="41" spans="2:15" ht="18" customHeight="1" x14ac:dyDescent="0.2">
      <c r="B41" s="47" t="s">
        <v>274</v>
      </c>
      <c r="C41" s="51">
        <v>92260</v>
      </c>
      <c r="D41" s="51">
        <v>124962</v>
      </c>
      <c r="E41" s="51">
        <v>250611</v>
      </c>
      <c r="F41" s="51">
        <v>93727</v>
      </c>
      <c r="G41" s="51">
        <v>132081</v>
      </c>
      <c r="H41" s="51">
        <v>166313</v>
      </c>
      <c r="I41" s="51">
        <v>133951</v>
      </c>
      <c r="J41" s="51">
        <v>124002</v>
      </c>
      <c r="K41" s="51">
        <v>186772</v>
      </c>
      <c r="L41" s="51">
        <v>136789</v>
      </c>
      <c r="M41" s="51">
        <v>118246</v>
      </c>
      <c r="N41" s="51">
        <v>105446</v>
      </c>
      <c r="O41" s="346">
        <v>1665160</v>
      </c>
    </row>
    <row r="42" spans="2:15" ht="18" customHeight="1" x14ac:dyDescent="0.2">
      <c r="B42" s="47" t="s">
        <v>447</v>
      </c>
      <c r="C42" s="51">
        <v>3855</v>
      </c>
      <c r="D42" s="51">
        <v>4524</v>
      </c>
      <c r="E42" s="51">
        <v>5724</v>
      </c>
      <c r="F42" s="51">
        <v>5492</v>
      </c>
      <c r="G42" s="51">
        <v>5361</v>
      </c>
      <c r="H42" s="51">
        <v>2469</v>
      </c>
      <c r="I42" s="51">
        <v>2295</v>
      </c>
      <c r="J42" s="51">
        <v>1811</v>
      </c>
      <c r="K42" s="51">
        <v>2820</v>
      </c>
      <c r="L42" s="51">
        <v>2803</v>
      </c>
      <c r="M42" s="51">
        <v>4196</v>
      </c>
      <c r="N42" s="51">
        <v>7905</v>
      </c>
      <c r="O42" s="346">
        <v>49255</v>
      </c>
    </row>
    <row r="43" spans="2:15" ht="18" customHeight="1" x14ac:dyDescent="0.2">
      <c r="B43" s="47" t="s">
        <v>51</v>
      </c>
      <c r="C43" s="51">
        <v>3820</v>
      </c>
      <c r="D43" s="51">
        <v>3020</v>
      </c>
      <c r="E43" s="51">
        <v>4470</v>
      </c>
      <c r="F43" s="51">
        <v>3688</v>
      </c>
      <c r="G43" s="51">
        <v>5402</v>
      </c>
      <c r="H43" s="51">
        <v>3136</v>
      </c>
      <c r="I43" s="51">
        <v>6544</v>
      </c>
      <c r="J43" s="51">
        <v>4420</v>
      </c>
      <c r="K43" s="51">
        <v>4955</v>
      </c>
      <c r="L43" s="51">
        <v>4643</v>
      </c>
      <c r="M43" s="51">
        <v>4038</v>
      </c>
      <c r="N43" s="51">
        <v>3887</v>
      </c>
      <c r="O43" s="346">
        <v>52023</v>
      </c>
    </row>
    <row r="44" spans="2:15" ht="18" customHeight="1" x14ac:dyDescent="0.2">
      <c r="B44" s="47" t="s">
        <v>448</v>
      </c>
      <c r="C44" s="51">
        <v>1128</v>
      </c>
      <c r="D44" s="51">
        <v>1050</v>
      </c>
      <c r="E44" s="51">
        <v>1618</v>
      </c>
      <c r="F44" s="51">
        <v>1453</v>
      </c>
      <c r="G44" s="51">
        <v>1596</v>
      </c>
      <c r="H44" s="51">
        <v>1646</v>
      </c>
      <c r="I44" s="51">
        <v>1076</v>
      </c>
      <c r="J44" s="51">
        <v>912</v>
      </c>
      <c r="K44" s="51">
        <v>1150</v>
      </c>
      <c r="L44" s="51">
        <v>1007</v>
      </c>
      <c r="M44" s="51">
        <v>1069</v>
      </c>
      <c r="N44" s="51">
        <v>2257</v>
      </c>
      <c r="O44" s="346">
        <v>15962</v>
      </c>
    </row>
    <row r="45" spans="2:15" ht="18" customHeight="1" x14ac:dyDescent="0.2">
      <c r="B45" s="47" t="s">
        <v>449</v>
      </c>
      <c r="C45" s="51">
        <v>595</v>
      </c>
      <c r="D45" s="51">
        <v>604</v>
      </c>
      <c r="E45" s="51">
        <v>864</v>
      </c>
      <c r="F45" s="51">
        <v>1394</v>
      </c>
      <c r="G45" s="51">
        <v>1262</v>
      </c>
      <c r="H45" s="51">
        <v>1157</v>
      </c>
      <c r="I45" s="51">
        <v>1190</v>
      </c>
      <c r="J45" s="51">
        <v>764</v>
      </c>
      <c r="K45" s="51">
        <v>1134</v>
      </c>
      <c r="L45" s="51">
        <v>1167</v>
      </c>
      <c r="M45" s="51">
        <v>592</v>
      </c>
      <c r="N45" s="51">
        <v>1760</v>
      </c>
      <c r="O45" s="346">
        <v>12483</v>
      </c>
    </row>
    <row r="46" spans="2:15" ht="18" customHeight="1" thickBot="1" x14ac:dyDescent="0.25">
      <c r="B46" s="47" t="s">
        <v>418</v>
      </c>
      <c r="C46" s="51">
        <v>6643</v>
      </c>
      <c r="D46" s="51">
        <v>7686</v>
      </c>
      <c r="E46" s="51">
        <v>12170</v>
      </c>
      <c r="F46" s="51">
        <v>11520</v>
      </c>
      <c r="G46" s="51">
        <v>13052</v>
      </c>
      <c r="H46" s="51">
        <v>13110</v>
      </c>
      <c r="I46" s="51">
        <v>10226</v>
      </c>
      <c r="J46" s="51">
        <v>8573</v>
      </c>
      <c r="K46" s="51">
        <v>10062</v>
      </c>
      <c r="L46" s="51">
        <v>11538</v>
      </c>
      <c r="M46" s="51">
        <v>9754</v>
      </c>
      <c r="N46" s="51">
        <v>10825</v>
      </c>
      <c r="O46" s="346">
        <v>125159</v>
      </c>
    </row>
    <row r="47" spans="2:15" ht="18" customHeight="1" thickBot="1" x14ac:dyDescent="0.25">
      <c r="B47" s="109" t="s">
        <v>419</v>
      </c>
      <c r="C47" s="110">
        <v>134345</v>
      </c>
      <c r="D47" s="110">
        <v>167513</v>
      </c>
      <c r="E47" s="110">
        <v>305749</v>
      </c>
      <c r="F47" s="110">
        <v>150972</v>
      </c>
      <c r="G47" s="110">
        <v>197889</v>
      </c>
      <c r="H47" s="110">
        <v>223480</v>
      </c>
      <c r="I47" s="110">
        <v>182498</v>
      </c>
      <c r="J47" s="110">
        <v>163492</v>
      </c>
      <c r="K47" s="110">
        <v>234381</v>
      </c>
      <c r="L47" s="110">
        <v>192299</v>
      </c>
      <c r="M47" s="110">
        <v>167490</v>
      </c>
      <c r="N47" s="110">
        <v>162018</v>
      </c>
      <c r="O47" s="345">
        <v>2282126</v>
      </c>
    </row>
    <row r="48" spans="2:15" ht="18" customHeight="1" thickBot="1" x14ac:dyDescent="0.25">
      <c r="B48" s="109" t="s">
        <v>420</v>
      </c>
      <c r="C48" s="110">
        <v>340735</v>
      </c>
      <c r="D48" s="110">
        <v>294516</v>
      </c>
      <c r="E48" s="110">
        <v>449196</v>
      </c>
      <c r="F48" s="110">
        <v>289650</v>
      </c>
      <c r="G48" s="110">
        <v>386145</v>
      </c>
      <c r="H48" s="110">
        <v>335397</v>
      </c>
      <c r="I48" s="110">
        <v>508076</v>
      </c>
      <c r="J48" s="110">
        <v>566229</v>
      </c>
      <c r="K48" s="110">
        <v>562821</v>
      </c>
      <c r="L48" s="110">
        <v>386700</v>
      </c>
      <c r="M48" s="110">
        <v>345859</v>
      </c>
      <c r="N48" s="110">
        <v>322453</v>
      </c>
      <c r="O48" s="345">
        <v>4787777</v>
      </c>
    </row>
    <row r="49" spans="2:15" ht="18" customHeight="1" x14ac:dyDescent="0.2">
      <c r="B49" s="47" t="s">
        <v>278</v>
      </c>
      <c r="C49" s="51">
        <v>114208</v>
      </c>
      <c r="D49" s="51">
        <v>138338</v>
      </c>
      <c r="E49" s="51">
        <v>231244</v>
      </c>
      <c r="F49" s="51">
        <v>246226</v>
      </c>
      <c r="G49" s="51">
        <v>427219</v>
      </c>
      <c r="H49" s="51">
        <v>345714</v>
      </c>
      <c r="I49" s="51">
        <v>660532</v>
      </c>
      <c r="J49" s="51">
        <v>551380</v>
      </c>
      <c r="K49" s="51">
        <v>424447</v>
      </c>
      <c r="L49" s="51">
        <v>491059</v>
      </c>
      <c r="M49" s="51">
        <v>131217</v>
      </c>
      <c r="N49" s="51">
        <v>128490</v>
      </c>
      <c r="O49" s="346">
        <v>3890074</v>
      </c>
    </row>
    <row r="50" spans="2:15" ht="18" customHeight="1" x14ac:dyDescent="0.2">
      <c r="B50" s="47" t="s">
        <v>450</v>
      </c>
      <c r="C50" s="51">
        <v>12266</v>
      </c>
      <c r="D50" s="51">
        <v>13364</v>
      </c>
      <c r="E50" s="51">
        <v>16496</v>
      </c>
      <c r="F50" s="51">
        <v>14896</v>
      </c>
      <c r="G50" s="51">
        <v>24365</v>
      </c>
      <c r="H50" s="51">
        <v>26857</v>
      </c>
      <c r="I50" s="51">
        <v>90249</v>
      </c>
      <c r="J50" s="51">
        <v>45250</v>
      </c>
      <c r="K50" s="51">
        <v>22189</v>
      </c>
      <c r="L50" s="51">
        <v>18870</v>
      </c>
      <c r="M50" s="51">
        <v>9714</v>
      </c>
      <c r="N50" s="51">
        <v>16430</v>
      </c>
      <c r="O50" s="346">
        <v>310946</v>
      </c>
    </row>
    <row r="51" spans="2:15" ht="18" customHeight="1" x14ac:dyDescent="0.2">
      <c r="B51" s="47" t="s">
        <v>451</v>
      </c>
      <c r="C51" s="51">
        <v>11002</v>
      </c>
      <c r="D51" s="51">
        <v>13082</v>
      </c>
      <c r="E51" s="51">
        <v>21266</v>
      </c>
      <c r="F51" s="51">
        <v>25255</v>
      </c>
      <c r="G51" s="51">
        <v>35454</v>
      </c>
      <c r="H51" s="51">
        <v>44108</v>
      </c>
      <c r="I51" s="51">
        <v>114575</v>
      </c>
      <c r="J51" s="51">
        <v>57404</v>
      </c>
      <c r="K51" s="51">
        <v>35239</v>
      </c>
      <c r="L51" s="51">
        <v>27868</v>
      </c>
      <c r="M51" s="51">
        <v>14275</v>
      </c>
      <c r="N51" s="51">
        <v>14086</v>
      </c>
      <c r="O51" s="346">
        <v>413614</v>
      </c>
    </row>
    <row r="52" spans="2:15" ht="18" customHeight="1" x14ac:dyDescent="0.2">
      <c r="B52" s="47" t="s">
        <v>452</v>
      </c>
      <c r="C52" s="51">
        <v>2910</v>
      </c>
      <c r="D52" s="51">
        <v>3077</v>
      </c>
      <c r="E52" s="51">
        <v>4167</v>
      </c>
      <c r="F52" s="51">
        <v>3252</v>
      </c>
      <c r="G52" s="51">
        <v>5607</v>
      </c>
      <c r="H52" s="51">
        <v>14301</v>
      </c>
      <c r="I52" s="51">
        <v>15104</v>
      </c>
      <c r="J52" s="51">
        <v>13860</v>
      </c>
      <c r="K52" s="51">
        <v>14123</v>
      </c>
      <c r="L52" s="51">
        <v>6111</v>
      </c>
      <c r="M52" s="51">
        <v>2891</v>
      </c>
      <c r="N52" s="51">
        <v>1925</v>
      </c>
      <c r="O52" s="346">
        <v>87328</v>
      </c>
    </row>
    <row r="53" spans="2:15" ht="18" customHeight="1" x14ac:dyDescent="0.2">
      <c r="B53" s="47" t="s">
        <v>453</v>
      </c>
      <c r="C53" s="51">
        <v>6014</v>
      </c>
      <c r="D53" s="51">
        <v>11585</v>
      </c>
      <c r="E53" s="51">
        <v>19142</v>
      </c>
      <c r="F53" s="51">
        <v>21702</v>
      </c>
      <c r="G53" s="51">
        <v>35747</v>
      </c>
      <c r="H53" s="51">
        <v>47727</v>
      </c>
      <c r="I53" s="51">
        <v>80503</v>
      </c>
      <c r="J53" s="51">
        <v>32471</v>
      </c>
      <c r="K53" s="51">
        <v>32545</v>
      </c>
      <c r="L53" s="51">
        <v>31034</v>
      </c>
      <c r="M53" s="51">
        <v>6316</v>
      </c>
      <c r="N53" s="51">
        <v>4832</v>
      </c>
      <c r="O53" s="346">
        <v>329618</v>
      </c>
    </row>
    <row r="54" spans="2:15" ht="18" customHeight="1" x14ac:dyDescent="0.2">
      <c r="B54" s="47" t="s">
        <v>454</v>
      </c>
      <c r="C54" s="51">
        <v>2917</v>
      </c>
      <c r="D54" s="51">
        <v>3612</v>
      </c>
      <c r="E54" s="51">
        <v>6742</v>
      </c>
      <c r="F54" s="51">
        <v>16408</v>
      </c>
      <c r="G54" s="51">
        <v>19165</v>
      </c>
      <c r="H54" s="51">
        <v>17058</v>
      </c>
      <c r="I54" s="51">
        <v>12913</v>
      </c>
      <c r="J54" s="51">
        <v>11241</v>
      </c>
      <c r="K54" s="51">
        <v>13087</v>
      </c>
      <c r="L54" s="51">
        <v>13514</v>
      </c>
      <c r="M54" s="51">
        <v>3374</v>
      </c>
      <c r="N54" s="51">
        <v>2154</v>
      </c>
      <c r="O54" s="346">
        <v>122185</v>
      </c>
    </row>
    <row r="55" spans="2:15" ht="18" customHeight="1" x14ac:dyDescent="0.2">
      <c r="B55" s="47" t="s">
        <v>455</v>
      </c>
      <c r="C55" s="51">
        <v>23130</v>
      </c>
      <c r="D55" s="51">
        <v>32638</v>
      </c>
      <c r="E55" s="51">
        <v>27654</v>
      </c>
      <c r="F55" s="51">
        <v>44576</v>
      </c>
      <c r="G55" s="51">
        <v>44955</v>
      </c>
      <c r="H55" s="51">
        <v>45997</v>
      </c>
      <c r="I55" s="51">
        <v>128327</v>
      </c>
      <c r="J55" s="51">
        <v>80558</v>
      </c>
      <c r="K55" s="51">
        <v>35536</v>
      </c>
      <c r="L55" s="51">
        <v>40539</v>
      </c>
      <c r="M55" s="51">
        <v>23356</v>
      </c>
      <c r="N55" s="51">
        <v>27885</v>
      </c>
      <c r="O55" s="346">
        <v>555151</v>
      </c>
    </row>
    <row r="56" spans="2:15" ht="18" customHeight="1" x14ac:dyDescent="0.2">
      <c r="B56" s="47" t="s">
        <v>456</v>
      </c>
      <c r="C56" s="51">
        <v>24031</v>
      </c>
      <c r="D56" s="51">
        <v>32827</v>
      </c>
      <c r="E56" s="51">
        <v>31238</v>
      </c>
      <c r="F56" s="51">
        <v>103490</v>
      </c>
      <c r="G56" s="51">
        <v>99955</v>
      </c>
      <c r="H56" s="51">
        <v>72925</v>
      </c>
      <c r="I56" s="51">
        <v>201374</v>
      </c>
      <c r="J56" s="51">
        <v>138514</v>
      </c>
      <c r="K56" s="51">
        <v>75547</v>
      </c>
      <c r="L56" s="51">
        <v>78643</v>
      </c>
      <c r="M56" s="51">
        <v>22432</v>
      </c>
      <c r="N56" s="51">
        <v>25360</v>
      </c>
      <c r="O56" s="346">
        <v>906336</v>
      </c>
    </row>
    <row r="57" spans="2:15" ht="18" customHeight="1" x14ac:dyDescent="0.2">
      <c r="B57" s="47" t="s">
        <v>457</v>
      </c>
      <c r="C57" s="51">
        <v>31177</v>
      </c>
      <c r="D57" s="51">
        <v>37196</v>
      </c>
      <c r="E57" s="51">
        <v>68537</v>
      </c>
      <c r="F57" s="51">
        <v>103208</v>
      </c>
      <c r="G57" s="51">
        <v>219277</v>
      </c>
      <c r="H57" s="51">
        <v>233686</v>
      </c>
      <c r="I57" s="51">
        <v>277857</v>
      </c>
      <c r="J57" s="51">
        <v>275552</v>
      </c>
      <c r="K57" s="51">
        <v>234710</v>
      </c>
      <c r="L57" s="51">
        <v>166099</v>
      </c>
      <c r="M57" s="51">
        <v>34692</v>
      </c>
      <c r="N57" s="51">
        <v>29490</v>
      </c>
      <c r="O57" s="346">
        <v>1711481</v>
      </c>
    </row>
    <row r="58" spans="2:15" ht="18" customHeight="1" x14ac:dyDescent="0.2">
      <c r="B58" s="47" t="s">
        <v>458</v>
      </c>
      <c r="C58" s="51">
        <v>2127</v>
      </c>
      <c r="D58" s="51">
        <v>2119</v>
      </c>
      <c r="E58" s="51">
        <v>2774</v>
      </c>
      <c r="F58" s="51">
        <v>3476</v>
      </c>
      <c r="G58" s="51">
        <v>6713</v>
      </c>
      <c r="H58" s="51">
        <v>8324</v>
      </c>
      <c r="I58" s="51">
        <v>7902</v>
      </c>
      <c r="J58" s="51">
        <v>6525</v>
      </c>
      <c r="K58" s="51">
        <v>6442</v>
      </c>
      <c r="L58" s="51">
        <v>4363</v>
      </c>
      <c r="M58" s="51">
        <v>1923</v>
      </c>
      <c r="N58" s="51">
        <v>1533</v>
      </c>
      <c r="O58" s="346">
        <v>54221</v>
      </c>
    </row>
    <row r="59" spans="2:15" ht="18" customHeight="1" x14ac:dyDescent="0.2">
      <c r="B59" s="116" t="s">
        <v>459</v>
      </c>
      <c r="C59" s="112">
        <v>7539</v>
      </c>
      <c r="D59" s="112">
        <v>7621</v>
      </c>
      <c r="E59" s="112">
        <v>10023</v>
      </c>
      <c r="F59" s="112">
        <v>8143</v>
      </c>
      <c r="G59" s="112">
        <v>9481</v>
      </c>
      <c r="H59" s="112">
        <v>9640</v>
      </c>
      <c r="I59" s="112">
        <v>9560</v>
      </c>
      <c r="J59" s="112">
        <v>14585</v>
      </c>
      <c r="K59" s="112">
        <v>8294</v>
      </c>
      <c r="L59" s="112">
        <v>8489</v>
      </c>
      <c r="M59" s="112">
        <v>6576</v>
      </c>
      <c r="N59" s="112">
        <v>6631</v>
      </c>
      <c r="O59" s="363">
        <v>106582</v>
      </c>
    </row>
    <row r="60" spans="2:15" ht="18" customHeight="1" x14ac:dyDescent="0.2">
      <c r="B60" s="47"/>
      <c r="C60" s="51"/>
      <c r="D60" s="51"/>
      <c r="E60" s="51"/>
      <c r="F60" s="51"/>
      <c r="G60" s="51"/>
      <c r="H60" s="51"/>
      <c r="I60" s="51"/>
      <c r="J60" s="51"/>
      <c r="K60" s="51"/>
      <c r="L60" s="51"/>
      <c r="M60" s="51"/>
      <c r="N60" s="51"/>
      <c r="O60" s="51"/>
    </row>
    <row r="61" spans="2:15" ht="18" customHeight="1" x14ac:dyDescent="0.2">
      <c r="B61" s="47"/>
      <c r="C61" s="51"/>
      <c r="D61" s="51"/>
      <c r="E61" s="51"/>
      <c r="F61" s="51"/>
      <c r="G61" s="51"/>
      <c r="H61" s="51"/>
      <c r="I61" s="51"/>
      <c r="J61" s="51"/>
      <c r="K61" s="51"/>
      <c r="L61" s="51"/>
      <c r="M61" s="51"/>
      <c r="N61" s="51"/>
      <c r="O61" s="51"/>
    </row>
    <row r="62" spans="2:15" ht="18" customHeight="1" x14ac:dyDescent="0.2">
      <c r="B62" s="47"/>
      <c r="C62" s="51"/>
      <c r="D62" s="51"/>
      <c r="E62" s="51"/>
      <c r="F62" s="51"/>
      <c r="G62" s="51"/>
      <c r="H62" s="51"/>
      <c r="I62" s="51"/>
      <c r="J62" s="51"/>
      <c r="K62" s="51"/>
      <c r="L62" s="51"/>
      <c r="M62" s="51"/>
      <c r="N62" s="51"/>
      <c r="O62" s="51"/>
    </row>
    <row r="63" spans="2:15" ht="30" customHeight="1" thickBot="1" x14ac:dyDescent="0.25">
      <c r="B63" s="623" t="s">
        <v>195</v>
      </c>
      <c r="C63" s="623"/>
      <c r="D63" s="623"/>
      <c r="E63" s="623"/>
      <c r="F63" s="623"/>
      <c r="G63" s="623"/>
      <c r="H63" s="623"/>
      <c r="I63" s="623"/>
      <c r="J63" s="623"/>
      <c r="K63" s="623"/>
      <c r="L63" s="623"/>
      <c r="M63" s="623"/>
      <c r="N63" s="623"/>
      <c r="O63" s="623"/>
    </row>
    <row r="64" spans="2:15" ht="18" customHeight="1" thickBot="1" x14ac:dyDescent="0.25">
      <c r="B64" s="608" t="s">
        <v>180</v>
      </c>
      <c r="C64" s="636" t="s">
        <v>157</v>
      </c>
      <c r="D64" s="636"/>
      <c r="E64" s="636"/>
      <c r="F64" s="636"/>
      <c r="G64" s="636"/>
      <c r="H64" s="636"/>
      <c r="I64" s="636"/>
      <c r="J64" s="636"/>
      <c r="K64" s="636"/>
      <c r="L64" s="636"/>
      <c r="M64" s="636"/>
      <c r="N64" s="636"/>
      <c r="O64" s="636"/>
    </row>
    <row r="65" spans="2:15" ht="18" customHeight="1" thickBot="1" x14ac:dyDescent="0.25">
      <c r="B65" s="609"/>
      <c r="C65" s="452" t="s">
        <v>158</v>
      </c>
      <c r="D65" s="452" t="s">
        <v>159</v>
      </c>
      <c r="E65" s="452" t="s">
        <v>160</v>
      </c>
      <c r="F65" s="452" t="s">
        <v>161</v>
      </c>
      <c r="G65" s="452" t="s">
        <v>162</v>
      </c>
      <c r="H65" s="452" t="s">
        <v>163</v>
      </c>
      <c r="I65" s="452" t="s">
        <v>196</v>
      </c>
      <c r="J65" s="452" t="s">
        <v>165</v>
      </c>
      <c r="K65" s="452" t="s">
        <v>166</v>
      </c>
      <c r="L65" s="452" t="s">
        <v>167</v>
      </c>
      <c r="M65" s="452" t="s">
        <v>168</v>
      </c>
      <c r="N65" s="452" t="s">
        <v>169</v>
      </c>
      <c r="O65" s="362" t="s">
        <v>170</v>
      </c>
    </row>
    <row r="66" spans="2:15" ht="18" customHeight="1" x14ac:dyDescent="0.2">
      <c r="B66" s="47" t="s">
        <v>460</v>
      </c>
      <c r="C66" s="51">
        <v>10112</v>
      </c>
      <c r="D66" s="51">
        <v>10704</v>
      </c>
      <c r="E66" s="51">
        <v>16802</v>
      </c>
      <c r="F66" s="51">
        <v>23409</v>
      </c>
      <c r="G66" s="51">
        <v>41658</v>
      </c>
      <c r="H66" s="51">
        <v>50551</v>
      </c>
      <c r="I66" s="51">
        <v>55580</v>
      </c>
      <c r="J66" s="51">
        <v>36669</v>
      </c>
      <c r="K66" s="51">
        <v>31807</v>
      </c>
      <c r="L66" s="51">
        <v>25007</v>
      </c>
      <c r="M66" s="51">
        <v>9094</v>
      </c>
      <c r="N66" s="51">
        <v>9187</v>
      </c>
      <c r="O66" s="346">
        <v>320580</v>
      </c>
    </row>
    <row r="67" spans="2:15" ht="18" customHeight="1" x14ac:dyDescent="0.2">
      <c r="B67" s="47" t="s">
        <v>461</v>
      </c>
      <c r="C67" s="51">
        <v>7551</v>
      </c>
      <c r="D67" s="51">
        <v>10721</v>
      </c>
      <c r="E67" s="51">
        <v>12505</v>
      </c>
      <c r="F67" s="51">
        <v>19820</v>
      </c>
      <c r="G67" s="51">
        <v>20206</v>
      </c>
      <c r="H67" s="51">
        <v>17307</v>
      </c>
      <c r="I67" s="51">
        <v>41077</v>
      </c>
      <c r="J67" s="51">
        <v>15831</v>
      </c>
      <c r="K67" s="51">
        <v>21101</v>
      </c>
      <c r="L67" s="51">
        <v>33101</v>
      </c>
      <c r="M67" s="51">
        <v>6772</v>
      </c>
      <c r="N67" s="51">
        <v>9202</v>
      </c>
      <c r="O67" s="346">
        <v>215194</v>
      </c>
    </row>
    <row r="68" spans="2:15" ht="18" customHeight="1" x14ac:dyDescent="0.2">
      <c r="B68" s="47" t="s">
        <v>462</v>
      </c>
      <c r="C68" s="51">
        <v>17356</v>
      </c>
      <c r="D68" s="51">
        <v>16298</v>
      </c>
      <c r="E68" s="51">
        <v>17391</v>
      </c>
      <c r="F68" s="51">
        <v>17302</v>
      </c>
      <c r="G68" s="51">
        <v>20289</v>
      </c>
      <c r="H68" s="51">
        <v>20571</v>
      </c>
      <c r="I68" s="51">
        <v>16774</v>
      </c>
      <c r="J68" s="51">
        <v>25764</v>
      </c>
      <c r="K68" s="51">
        <v>16820</v>
      </c>
      <c r="L68" s="51">
        <v>17023</v>
      </c>
      <c r="M68" s="51">
        <v>13951</v>
      </c>
      <c r="N68" s="51">
        <v>13688</v>
      </c>
      <c r="O68" s="346">
        <v>213227</v>
      </c>
    </row>
    <row r="69" spans="2:15" ht="18" customHeight="1" x14ac:dyDescent="0.2">
      <c r="B69" s="47" t="s">
        <v>463</v>
      </c>
      <c r="C69" s="51">
        <v>151</v>
      </c>
      <c r="D69" s="51">
        <v>143</v>
      </c>
      <c r="E69" s="51">
        <v>167</v>
      </c>
      <c r="F69" s="51">
        <v>206</v>
      </c>
      <c r="G69" s="51">
        <v>281</v>
      </c>
      <c r="H69" s="51">
        <v>1037</v>
      </c>
      <c r="I69" s="51">
        <v>544</v>
      </c>
      <c r="J69" s="51">
        <v>160</v>
      </c>
      <c r="K69" s="51">
        <v>207</v>
      </c>
      <c r="L69" s="51">
        <v>226</v>
      </c>
      <c r="M69" s="51">
        <v>105</v>
      </c>
      <c r="N69" s="51">
        <v>87</v>
      </c>
      <c r="O69" s="346">
        <v>3314</v>
      </c>
    </row>
    <row r="70" spans="2:15" ht="18" customHeight="1" x14ac:dyDescent="0.2">
      <c r="B70" s="47" t="s">
        <v>464</v>
      </c>
      <c r="C70" s="51">
        <v>220</v>
      </c>
      <c r="D70" s="51">
        <v>214</v>
      </c>
      <c r="E70" s="51">
        <v>265</v>
      </c>
      <c r="F70" s="51">
        <v>349</v>
      </c>
      <c r="G70" s="51">
        <v>706</v>
      </c>
      <c r="H70" s="51">
        <v>368</v>
      </c>
      <c r="I70" s="51">
        <v>478</v>
      </c>
      <c r="J70" s="51">
        <v>1002</v>
      </c>
      <c r="K70" s="51">
        <v>457</v>
      </c>
      <c r="L70" s="51">
        <v>427</v>
      </c>
      <c r="M70" s="51">
        <v>179</v>
      </c>
      <c r="N70" s="51">
        <v>166</v>
      </c>
      <c r="O70" s="346">
        <v>4831</v>
      </c>
    </row>
    <row r="71" spans="2:15" ht="18" customHeight="1" x14ac:dyDescent="0.2">
      <c r="B71" s="47" t="s">
        <v>465</v>
      </c>
      <c r="C71" s="51">
        <v>3437</v>
      </c>
      <c r="D71" s="51">
        <v>3433</v>
      </c>
      <c r="E71" s="51">
        <v>4299</v>
      </c>
      <c r="F71" s="51">
        <v>3663</v>
      </c>
      <c r="G71" s="51">
        <v>4731</v>
      </c>
      <c r="H71" s="51">
        <v>8875</v>
      </c>
      <c r="I71" s="51">
        <v>9202</v>
      </c>
      <c r="J71" s="51">
        <v>9123</v>
      </c>
      <c r="K71" s="51">
        <v>7525</v>
      </c>
      <c r="L71" s="51">
        <v>5036</v>
      </c>
      <c r="M71" s="51">
        <v>2898</v>
      </c>
      <c r="N71" s="51">
        <v>2515</v>
      </c>
      <c r="O71" s="346">
        <v>64737</v>
      </c>
    </row>
    <row r="72" spans="2:15" ht="18" customHeight="1" x14ac:dyDescent="0.2">
      <c r="B72" s="47" t="s">
        <v>466</v>
      </c>
      <c r="C72" s="51">
        <v>4797</v>
      </c>
      <c r="D72" s="51">
        <v>6653</v>
      </c>
      <c r="E72" s="51">
        <v>10514</v>
      </c>
      <c r="F72" s="51">
        <v>10470</v>
      </c>
      <c r="G72" s="51">
        <v>16960</v>
      </c>
      <c r="H72" s="51">
        <v>25280</v>
      </c>
      <c r="I72" s="51">
        <v>32506</v>
      </c>
      <c r="J72" s="51">
        <v>12966</v>
      </c>
      <c r="K72" s="51">
        <v>15310</v>
      </c>
      <c r="L72" s="51">
        <v>12302</v>
      </c>
      <c r="M72" s="51">
        <v>4484</v>
      </c>
      <c r="N72" s="51">
        <v>3973</v>
      </c>
      <c r="O72" s="346">
        <v>156215</v>
      </c>
    </row>
    <row r="73" spans="2:15" ht="18" customHeight="1" x14ac:dyDescent="0.2">
      <c r="B73" s="47" t="s">
        <v>467</v>
      </c>
      <c r="C73" s="51">
        <v>5025</v>
      </c>
      <c r="D73" s="51">
        <v>6192</v>
      </c>
      <c r="E73" s="51">
        <v>6268</v>
      </c>
      <c r="F73" s="51">
        <v>9412</v>
      </c>
      <c r="G73" s="51">
        <v>23266</v>
      </c>
      <c r="H73" s="51">
        <v>35806</v>
      </c>
      <c r="I73" s="51">
        <v>33638</v>
      </c>
      <c r="J73" s="51">
        <v>34012</v>
      </c>
      <c r="K73" s="51">
        <v>26427</v>
      </c>
      <c r="L73" s="51">
        <v>15586</v>
      </c>
      <c r="M73" s="51">
        <v>6038</v>
      </c>
      <c r="N73" s="51">
        <v>4031</v>
      </c>
      <c r="O73" s="346">
        <v>205701</v>
      </c>
    </row>
    <row r="74" spans="2:15" ht="18" customHeight="1" x14ac:dyDescent="0.2">
      <c r="B74" s="47" t="s">
        <v>468</v>
      </c>
      <c r="C74" s="51">
        <v>1792</v>
      </c>
      <c r="D74" s="51">
        <v>1818</v>
      </c>
      <c r="E74" s="51">
        <v>2277</v>
      </c>
      <c r="F74" s="51">
        <v>2030</v>
      </c>
      <c r="G74" s="51">
        <v>2730</v>
      </c>
      <c r="H74" s="51">
        <v>2844</v>
      </c>
      <c r="I74" s="51">
        <v>2482</v>
      </c>
      <c r="J74" s="51">
        <v>3480</v>
      </c>
      <c r="K74" s="51">
        <v>2252</v>
      </c>
      <c r="L74" s="51">
        <v>2297</v>
      </c>
      <c r="M74" s="51">
        <v>1695</v>
      </c>
      <c r="N74" s="51">
        <v>1318</v>
      </c>
      <c r="O74" s="346">
        <v>27015</v>
      </c>
    </row>
    <row r="75" spans="2:15" ht="18" customHeight="1" x14ac:dyDescent="0.2">
      <c r="B75" s="47" t="s">
        <v>469</v>
      </c>
      <c r="C75" s="51">
        <v>1535</v>
      </c>
      <c r="D75" s="51">
        <v>2045</v>
      </c>
      <c r="E75" s="51">
        <v>1781</v>
      </c>
      <c r="F75" s="51">
        <v>1800</v>
      </c>
      <c r="G75" s="51">
        <v>3200</v>
      </c>
      <c r="H75" s="51">
        <v>9387</v>
      </c>
      <c r="I75" s="51">
        <v>13752</v>
      </c>
      <c r="J75" s="51">
        <v>12786</v>
      </c>
      <c r="K75" s="51">
        <v>9031</v>
      </c>
      <c r="L75" s="51">
        <v>3061</v>
      </c>
      <c r="M75" s="51">
        <v>1860</v>
      </c>
      <c r="N75" s="51">
        <v>1239</v>
      </c>
      <c r="O75" s="346">
        <v>61477</v>
      </c>
    </row>
    <row r="76" spans="2:15" ht="18" customHeight="1" thickBot="1" x14ac:dyDescent="0.25">
      <c r="B76" s="47" t="s">
        <v>470</v>
      </c>
      <c r="C76" s="51">
        <v>41601</v>
      </c>
      <c r="D76" s="51">
        <v>34176</v>
      </c>
      <c r="E76" s="51">
        <v>49250</v>
      </c>
      <c r="F76" s="51">
        <v>54516</v>
      </c>
      <c r="G76" s="51">
        <v>54425</v>
      </c>
      <c r="H76" s="51">
        <v>49447</v>
      </c>
      <c r="I76" s="51">
        <v>43298</v>
      </c>
      <c r="J76" s="51">
        <v>56472</v>
      </c>
      <c r="K76" s="51">
        <v>53577</v>
      </c>
      <c r="L76" s="51">
        <v>60527</v>
      </c>
      <c r="M76" s="51">
        <v>48985</v>
      </c>
      <c r="N76" s="51">
        <v>46876</v>
      </c>
      <c r="O76" s="346">
        <v>593150</v>
      </c>
    </row>
    <row r="77" spans="2:15" ht="18" customHeight="1" thickBot="1" x14ac:dyDescent="0.25">
      <c r="B77" s="109" t="s">
        <v>421</v>
      </c>
      <c r="C77" s="110">
        <v>330898</v>
      </c>
      <c r="D77" s="110">
        <v>387856</v>
      </c>
      <c r="E77" s="110">
        <v>560802</v>
      </c>
      <c r="F77" s="110">
        <v>733609</v>
      </c>
      <c r="G77" s="110">
        <v>1116390</v>
      </c>
      <c r="H77" s="110">
        <v>1087810</v>
      </c>
      <c r="I77" s="110">
        <v>1848227</v>
      </c>
      <c r="J77" s="110">
        <v>1435605</v>
      </c>
      <c r="K77" s="110">
        <v>1086673</v>
      </c>
      <c r="L77" s="110">
        <v>1061182</v>
      </c>
      <c r="M77" s="110">
        <v>352827</v>
      </c>
      <c r="N77" s="110">
        <v>351098</v>
      </c>
      <c r="O77" s="345">
        <v>10352977</v>
      </c>
    </row>
    <row r="78" spans="2:15" ht="18" customHeight="1" x14ac:dyDescent="0.2">
      <c r="B78" s="47" t="s">
        <v>471</v>
      </c>
      <c r="C78" s="51">
        <v>4258</v>
      </c>
      <c r="D78" s="51">
        <v>4825</v>
      </c>
      <c r="E78" s="51">
        <v>5274</v>
      </c>
      <c r="F78" s="51">
        <v>5234</v>
      </c>
      <c r="G78" s="51">
        <v>5500</v>
      </c>
      <c r="H78" s="51">
        <v>8357</v>
      </c>
      <c r="I78" s="51">
        <v>10707</v>
      </c>
      <c r="J78" s="51">
        <v>14301</v>
      </c>
      <c r="K78" s="51">
        <v>8153</v>
      </c>
      <c r="L78" s="51">
        <v>5714</v>
      </c>
      <c r="M78" s="51">
        <v>5654</v>
      </c>
      <c r="N78" s="51">
        <v>5052</v>
      </c>
      <c r="O78" s="346">
        <v>83029</v>
      </c>
    </row>
    <row r="79" spans="2:15" ht="18" customHeight="1" x14ac:dyDescent="0.2">
      <c r="B79" s="47" t="s">
        <v>472</v>
      </c>
      <c r="C79" s="51">
        <v>3348</v>
      </c>
      <c r="D79" s="51">
        <v>4312</v>
      </c>
      <c r="E79" s="51">
        <v>4720</v>
      </c>
      <c r="F79" s="51">
        <v>4883</v>
      </c>
      <c r="G79" s="51">
        <v>6169</v>
      </c>
      <c r="H79" s="51">
        <v>5634</v>
      </c>
      <c r="I79" s="51">
        <v>8977</v>
      </c>
      <c r="J79" s="51">
        <v>8614</v>
      </c>
      <c r="K79" s="51">
        <v>5836</v>
      </c>
      <c r="L79" s="51">
        <v>6409</v>
      </c>
      <c r="M79" s="51">
        <v>3940</v>
      </c>
      <c r="N79" s="51">
        <v>3335</v>
      </c>
      <c r="O79" s="346">
        <v>66177</v>
      </c>
    </row>
    <row r="80" spans="2:15" ht="18" customHeight="1" x14ac:dyDescent="0.2">
      <c r="B80" s="47" t="s">
        <v>275</v>
      </c>
      <c r="C80" s="51">
        <v>98800</v>
      </c>
      <c r="D80" s="51">
        <v>109532</v>
      </c>
      <c r="E80" s="51">
        <v>125992</v>
      </c>
      <c r="F80" s="51">
        <v>147880</v>
      </c>
      <c r="G80" s="51">
        <v>164724</v>
      </c>
      <c r="H80" s="51">
        <v>136501</v>
      </c>
      <c r="I80" s="51">
        <v>167041</v>
      </c>
      <c r="J80" s="51">
        <v>146502</v>
      </c>
      <c r="K80" s="51">
        <v>192006</v>
      </c>
      <c r="L80" s="51">
        <v>147002</v>
      </c>
      <c r="M80" s="51">
        <v>123452</v>
      </c>
      <c r="N80" s="51">
        <v>131334</v>
      </c>
      <c r="O80" s="346">
        <v>1690766</v>
      </c>
    </row>
    <row r="81" spans="2:15" ht="18" customHeight="1" x14ac:dyDescent="0.2">
      <c r="B81" s="47" t="s">
        <v>473</v>
      </c>
      <c r="C81" s="51">
        <v>1159</v>
      </c>
      <c r="D81" s="51">
        <v>1195</v>
      </c>
      <c r="E81" s="51">
        <v>1970</v>
      </c>
      <c r="F81" s="51">
        <v>4611</v>
      </c>
      <c r="G81" s="51">
        <v>5726</v>
      </c>
      <c r="H81" s="51">
        <v>4246</v>
      </c>
      <c r="I81" s="51">
        <v>3503</v>
      </c>
      <c r="J81" s="51">
        <v>3035</v>
      </c>
      <c r="K81" s="51">
        <v>3783</v>
      </c>
      <c r="L81" s="51">
        <v>4860</v>
      </c>
      <c r="M81" s="51">
        <v>809</v>
      </c>
      <c r="N81" s="51">
        <v>652</v>
      </c>
      <c r="O81" s="346">
        <v>35549</v>
      </c>
    </row>
    <row r="82" spans="2:15" ht="18" customHeight="1" x14ac:dyDescent="0.2">
      <c r="B82" s="47" t="s">
        <v>474</v>
      </c>
      <c r="C82" s="51">
        <v>462</v>
      </c>
      <c r="D82" s="51">
        <v>537</v>
      </c>
      <c r="E82" s="51">
        <v>515</v>
      </c>
      <c r="F82" s="51">
        <v>588</v>
      </c>
      <c r="G82" s="51">
        <v>585</v>
      </c>
      <c r="H82" s="51">
        <v>717</v>
      </c>
      <c r="I82" s="51">
        <v>1516</v>
      </c>
      <c r="J82" s="51">
        <v>2717</v>
      </c>
      <c r="K82" s="51">
        <v>1155</v>
      </c>
      <c r="L82" s="51">
        <v>587</v>
      </c>
      <c r="M82" s="51">
        <v>502</v>
      </c>
      <c r="N82" s="51">
        <v>461</v>
      </c>
      <c r="O82" s="346">
        <v>10342</v>
      </c>
    </row>
    <row r="83" spans="2:15" ht="18" customHeight="1" x14ac:dyDescent="0.2">
      <c r="B83" s="47" t="s">
        <v>475</v>
      </c>
      <c r="C83" s="51">
        <v>1761</v>
      </c>
      <c r="D83" s="51">
        <v>1784</v>
      </c>
      <c r="E83" s="51">
        <v>2398</v>
      </c>
      <c r="F83" s="51">
        <v>1726</v>
      </c>
      <c r="G83" s="51">
        <v>2083</v>
      </c>
      <c r="H83" s="51">
        <v>1992</v>
      </c>
      <c r="I83" s="51">
        <v>1591</v>
      </c>
      <c r="J83" s="51">
        <v>1601</v>
      </c>
      <c r="K83" s="51">
        <v>1553</v>
      </c>
      <c r="L83" s="51">
        <v>1981</v>
      </c>
      <c r="M83" s="51">
        <v>1530</v>
      </c>
      <c r="N83" s="51">
        <v>1346</v>
      </c>
      <c r="O83" s="346">
        <v>21346</v>
      </c>
    </row>
    <row r="84" spans="2:15" ht="18" customHeight="1" x14ac:dyDescent="0.2">
      <c r="B84" s="47" t="s">
        <v>476</v>
      </c>
      <c r="C84" s="51">
        <v>1294</v>
      </c>
      <c r="D84" s="51">
        <v>1433</v>
      </c>
      <c r="E84" s="51">
        <v>1412</v>
      </c>
      <c r="F84" s="51">
        <v>1434</v>
      </c>
      <c r="G84" s="51">
        <v>1749</v>
      </c>
      <c r="H84" s="51">
        <v>1263</v>
      </c>
      <c r="I84" s="51">
        <v>1138</v>
      </c>
      <c r="J84" s="51">
        <v>1422</v>
      </c>
      <c r="K84" s="51">
        <v>1454</v>
      </c>
      <c r="L84" s="51">
        <v>1581</v>
      </c>
      <c r="M84" s="51">
        <v>1268</v>
      </c>
      <c r="N84" s="51">
        <v>1261</v>
      </c>
      <c r="O84" s="346">
        <v>16709</v>
      </c>
    </row>
    <row r="85" spans="2:15" ht="18" customHeight="1" x14ac:dyDescent="0.2">
      <c r="B85" s="47" t="s">
        <v>41</v>
      </c>
      <c r="C85" s="51">
        <v>4471</v>
      </c>
      <c r="D85" s="51">
        <v>5933</v>
      </c>
      <c r="E85" s="51">
        <v>6020</v>
      </c>
      <c r="F85" s="51">
        <v>6823</v>
      </c>
      <c r="G85" s="51">
        <v>9624</v>
      </c>
      <c r="H85" s="51">
        <v>12851</v>
      </c>
      <c r="I85" s="51">
        <v>11808</v>
      </c>
      <c r="J85" s="51">
        <v>14004</v>
      </c>
      <c r="K85" s="51">
        <v>9841</v>
      </c>
      <c r="L85" s="51">
        <v>8226</v>
      </c>
      <c r="M85" s="51">
        <v>5750</v>
      </c>
      <c r="N85" s="51">
        <v>4671</v>
      </c>
      <c r="O85" s="346">
        <v>100022</v>
      </c>
    </row>
    <row r="86" spans="2:15" ht="18" customHeight="1" x14ac:dyDescent="0.2">
      <c r="B86" s="47" t="s">
        <v>477</v>
      </c>
      <c r="C86" s="51">
        <v>1096</v>
      </c>
      <c r="D86" s="51">
        <v>1116</v>
      </c>
      <c r="E86" s="51">
        <v>1478</v>
      </c>
      <c r="F86" s="51">
        <v>2860</v>
      </c>
      <c r="G86" s="51">
        <v>4940</v>
      </c>
      <c r="H86" s="51">
        <v>4354</v>
      </c>
      <c r="I86" s="51">
        <v>3057</v>
      </c>
      <c r="J86" s="51">
        <v>3591</v>
      </c>
      <c r="K86" s="51">
        <v>4881</v>
      </c>
      <c r="L86" s="51">
        <v>5220</v>
      </c>
      <c r="M86" s="51">
        <v>1237</v>
      </c>
      <c r="N86" s="51">
        <v>1031</v>
      </c>
      <c r="O86" s="346">
        <v>34861</v>
      </c>
    </row>
    <row r="87" spans="2:15" ht="18" customHeight="1" x14ac:dyDescent="0.2">
      <c r="B87" s="47" t="s">
        <v>478</v>
      </c>
      <c r="C87" s="51">
        <v>1525</v>
      </c>
      <c r="D87" s="51">
        <v>1981</v>
      </c>
      <c r="E87" s="51">
        <v>2978</v>
      </c>
      <c r="F87" s="51">
        <v>10649</v>
      </c>
      <c r="G87" s="51">
        <v>17411</v>
      </c>
      <c r="H87" s="51">
        <v>15436</v>
      </c>
      <c r="I87" s="51">
        <v>11858</v>
      </c>
      <c r="J87" s="51">
        <v>11995</v>
      </c>
      <c r="K87" s="51">
        <v>16359</v>
      </c>
      <c r="L87" s="51">
        <v>16207</v>
      </c>
      <c r="M87" s="51">
        <v>1841</v>
      </c>
      <c r="N87" s="51">
        <v>1509</v>
      </c>
      <c r="O87" s="346">
        <v>109749</v>
      </c>
    </row>
    <row r="88" spans="2:15" ht="18" customHeight="1" x14ac:dyDescent="0.2">
      <c r="B88" s="47" t="s">
        <v>479</v>
      </c>
      <c r="C88" s="51">
        <v>8597</v>
      </c>
      <c r="D88" s="51">
        <v>9753</v>
      </c>
      <c r="E88" s="51">
        <v>10507</v>
      </c>
      <c r="F88" s="51">
        <v>12172</v>
      </c>
      <c r="G88" s="51">
        <v>13924</v>
      </c>
      <c r="H88" s="51">
        <v>10952</v>
      </c>
      <c r="I88" s="51">
        <v>15009</v>
      </c>
      <c r="J88" s="51">
        <v>17412</v>
      </c>
      <c r="K88" s="51">
        <v>14972</v>
      </c>
      <c r="L88" s="51">
        <v>13914</v>
      </c>
      <c r="M88" s="51">
        <v>9453</v>
      </c>
      <c r="N88" s="51">
        <v>9343</v>
      </c>
      <c r="O88" s="346">
        <v>146008</v>
      </c>
    </row>
    <row r="89" spans="2:15" ht="18" customHeight="1" x14ac:dyDescent="0.2">
      <c r="B89" s="47" t="s">
        <v>44</v>
      </c>
      <c r="C89" s="51">
        <v>410</v>
      </c>
      <c r="D89" s="51">
        <v>340</v>
      </c>
      <c r="E89" s="51">
        <v>567</v>
      </c>
      <c r="F89" s="51">
        <v>373</v>
      </c>
      <c r="G89" s="51">
        <v>440</v>
      </c>
      <c r="H89" s="51">
        <v>498</v>
      </c>
      <c r="I89" s="51">
        <v>513</v>
      </c>
      <c r="J89" s="51">
        <v>722</v>
      </c>
      <c r="K89" s="51">
        <v>725</v>
      </c>
      <c r="L89" s="51">
        <v>468</v>
      </c>
      <c r="M89" s="51">
        <v>380</v>
      </c>
      <c r="N89" s="51">
        <v>413</v>
      </c>
      <c r="O89" s="346">
        <v>5849</v>
      </c>
    </row>
    <row r="90" spans="2:15" ht="18" customHeight="1" x14ac:dyDescent="0.2">
      <c r="B90" s="47" t="s">
        <v>480</v>
      </c>
      <c r="C90" s="51">
        <v>14750</v>
      </c>
      <c r="D90" s="51">
        <v>18462</v>
      </c>
      <c r="E90" s="51">
        <v>20205</v>
      </c>
      <c r="F90" s="51">
        <v>24401</v>
      </c>
      <c r="G90" s="51">
        <v>29724</v>
      </c>
      <c r="H90" s="51">
        <v>55767</v>
      </c>
      <c r="I90" s="51">
        <v>49072</v>
      </c>
      <c r="J90" s="51">
        <v>52036</v>
      </c>
      <c r="K90" s="51">
        <v>36423</v>
      </c>
      <c r="L90" s="51">
        <v>21551</v>
      </c>
      <c r="M90" s="51">
        <v>19350</v>
      </c>
      <c r="N90" s="51">
        <v>15732</v>
      </c>
      <c r="O90" s="346">
        <v>357473</v>
      </c>
    </row>
    <row r="91" spans="2:15" ht="18" customHeight="1" x14ac:dyDescent="0.2">
      <c r="B91" s="47" t="s">
        <v>481</v>
      </c>
      <c r="C91" s="51">
        <v>6592</v>
      </c>
      <c r="D91" s="51">
        <v>8489</v>
      </c>
      <c r="E91" s="51">
        <v>8132</v>
      </c>
      <c r="F91" s="51">
        <v>8881</v>
      </c>
      <c r="G91" s="51">
        <v>10469</v>
      </c>
      <c r="H91" s="51">
        <v>10354</v>
      </c>
      <c r="I91" s="51">
        <v>9786</v>
      </c>
      <c r="J91" s="51">
        <v>11244</v>
      </c>
      <c r="K91" s="51">
        <v>10530</v>
      </c>
      <c r="L91" s="51">
        <v>10573</v>
      </c>
      <c r="M91" s="51">
        <v>7970</v>
      </c>
      <c r="N91" s="51">
        <v>7574</v>
      </c>
      <c r="O91" s="346">
        <v>110594</v>
      </c>
    </row>
    <row r="92" spans="2:15" ht="18" customHeight="1" x14ac:dyDescent="0.2">
      <c r="B92" s="47" t="s">
        <v>482</v>
      </c>
      <c r="C92" s="51">
        <v>1297</v>
      </c>
      <c r="D92" s="51">
        <v>1825</v>
      </c>
      <c r="E92" s="51">
        <v>1951</v>
      </c>
      <c r="F92" s="51">
        <v>1523</v>
      </c>
      <c r="G92" s="51">
        <v>1492</v>
      </c>
      <c r="H92" s="51">
        <v>1763</v>
      </c>
      <c r="I92" s="51">
        <v>1941</v>
      </c>
      <c r="J92" s="51">
        <v>1597</v>
      </c>
      <c r="K92" s="51">
        <v>1484</v>
      </c>
      <c r="L92" s="51">
        <v>1593</v>
      </c>
      <c r="M92" s="51">
        <v>1288</v>
      </c>
      <c r="N92" s="51">
        <v>1109</v>
      </c>
      <c r="O92" s="346">
        <v>18863</v>
      </c>
    </row>
    <row r="93" spans="2:15" ht="18" customHeight="1" thickBot="1" x14ac:dyDescent="0.25">
      <c r="B93" s="552" t="s">
        <v>507</v>
      </c>
      <c r="C93" s="51">
        <v>88</v>
      </c>
      <c r="D93" s="51">
        <v>69</v>
      </c>
      <c r="E93" s="51">
        <v>79</v>
      </c>
      <c r="F93" s="51">
        <v>101</v>
      </c>
      <c r="G93" s="51">
        <v>138</v>
      </c>
      <c r="H93" s="51">
        <v>103</v>
      </c>
      <c r="I93" s="51">
        <v>400</v>
      </c>
      <c r="J93" s="51">
        <v>98</v>
      </c>
      <c r="K93" s="51">
        <v>115</v>
      </c>
      <c r="L93" s="51">
        <v>189</v>
      </c>
      <c r="M93" s="51">
        <v>71</v>
      </c>
      <c r="N93" s="51">
        <v>111</v>
      </c>
      <c r="O93" s="346">
        <v>1562</v>
      </c>
    </row>
    <row r="94" spans="2:15" ht="18" customHeight="1" thickBot="1" x14ac:dyDescent="0.25">
      <c r="B94" s="109" t="s">
        <v>508</v>
      </c>
      <c r="C94" s="110">
        <v>149908</v>
      </c>
      <c r="D94" s="110">
        <v>171586</v>
      </c>
      <c r="E94" s="110">
        <v>194198</v>
      </c>
      <c r="F94" s="110">
        <v>234139</v>
      </c>
      <c r="G94" s="110">
        <v>274698</v>
      </c>
      <c r="H94" s="110">
        <v>270788</v>
      </c>
      <c r="I94" s="110">
        <v>297917</v>
      </c>
      <c r="J94" s="110">
        <v>290891</v>
      </c>
      <c r="K94" s="110">
        <v>309270</v>
      </c>
      <c r="L94" s="110">
        <v>246075</v>
      </c>
      <c r="M94" s="110">
        <v>184495</v>
      </c>
      <c r="N94" s="110">
        <v>184934</v>
      </c>
      <c r="O94" s="345">
        <v>2808899</v>
      </c>
    </row>
    <row r="95" spans="2:15" ht="18" customHeight="1" thickBot="1" x14ac:dyDescent="0.25">
      <c r="B95" s="109" t="s">
        <v>506</v>
      </c>
      <c r="C95" s="110">
        <v>480806</v>
      </c>
      <c r="D95" s="110">
        <v>559442</v>
      </c>
      <c r="E95" s="110">
        <v>755000</v>
      </c>
      <c r="F95" s="110">
        <v>967748</v>
      </c>
      <c r="G95" s="110">
        <v>1391088</v>
      </c>
      <c r="H95" s="110">
        <v>1358598</v>
      </c>
      <c r="I95" s="110">
        <v>2146144</v>
      </c>
      <c r="J95" s="110">
        <v>1726496</v>
      </c>
      <c r="K95" s="110">
        <v>1395943</v>
      </c>
      <c r="L95" s="110">
        <v>1307257</v>
      </c>
      <c r="M95" s="110">
        <v>537322</v>
      </c>
      <c r="N95" s="110">
        <v>536032</v>
      </c>
      <c r="O95" s="345">
        <v>13161876</v>
      </c>
    </row>
    <row r="96" spans="2:15" ht="18" customHeight="1" x14ac:dyDescent="0.2">
      <c r="B96" s="47" t="s">
        <v>483</v>
      </c>
      <c r="C96" s="51">
        <v>29932</v>
      </c>
      <c r="D96" s="51">
        <v>34326</v>
      </c>
      <c r="E96" s="51">
        <v>41301</v>
      </c>
      <c r="F96" s="51">
        <v>37516</v>
      </c>
      <c r="G96" s="51">
        <v>45686</v>
      </c>
      <c r="H96" s="51">
        <v>49858</v>
      </c>
      <c r="I96" s="51">
        <v>78853</v>
      </c>
      <c r="J96" s="51">
        <v>93340</v>
      </c>
      <c r="K96" s="51">
        <v>60281</v>
      </c>
      <c r="L96" s="51">
        <v>49729</v>
      </c>
      <c r="M96" s="51">
        <v>43926</v>
      </c>
      <c r="N96" s="51">
        <v>41475</v>
      </c>
      <c r="O96" s="346">
        <v>606223</v>
      </c>
    </row>
    <row r="97" spans="2:15" ht="18" customHeight="1" x14ac:dyDescent="0.2">
      <c r="B97" s="47" t="s">
        <v>484</v>
      </c>
      <c r="C97" s="51">
        <v>2110</v>
      </c>
      <c r="D97" s="51">
        <v>2449</v>
      </c>
      <c r="E97" s="51">
        <v>2461</v>
      </c>
      <c r="F97" s="51">
        <v>3686</v>
      </c>
      <c r="G97" s="51">
        <v>10385</v>
      </c>
      <c r="H97" s="51">
        <v>15989</v>
      </c>
      <c r="I97" s="51">
        <v>20103</v>
      </c>
      <c r="J97" s="51">
        <v>21055</v>
      </c>
      <c r="K97" s="51">
        <v>19496</v>
      </c>
      <c r="L97" s="51">
        <v>11045</v>
      </c>
      <c r="M97" s="51">
        <v>2595</v>
      </c>
      <c r="N97" s="51">
        <v>2419</v>
      </c>
      <c r="O97" s="346">
        <v>113793</v>
      </c>
    </row>
    <row r="98" spans="2:15" ht="18" customHeight="1" x14ac:dyDescent="0.2">
      <c r="B98" s="47" t="s">
        <v>485</v>
      </c>
      <c r="C98" s="51">
        <v>1797</v>
      </c>
      <c r="D98" s="51">
        <v>2815</v>
      </c>
      <c r="E98" s="51">
        <v>2405</v>
      </c>
      <c r="F98" s="51">
        <v>2396</v>
      </c>
      <c r="G98" s="51">
        <v>3032</v>
      </c>
      <c r="H98" s="51">
        <v>3205</v>
      </c>
      <c r="I98" s="51">
        <v>4094</v>
      </c>
      <c r="J98" s="51">
        <v>4638</v>
      </c>
      <c r="K98" s="51">
        <v>3797</v>
      </c>
      <c r="L98" s="51">
        <v>4350</v>
      </c>
      <c r="M98" s="51">
        <v>3442</v>
      </c>
      <c r="N98" s="51">
        <v>3092</v>
      </c>
      <c r="O98" s="346">
        <v>39063</v>
      </c>
    </row>
    <row r="99" spans="2:15" ht="18" customHeight="1" x14ac:dyDescent="0.2">
      <c r="B99" s="47" t="s">
        <v>277</v>
      </c>
      <c r="C99" s="51">
        <v>113582</v>
      </c>
      <c r="D99" s="51">
        <v>152165</v>
      </c>
      <c r="E99" s="51">
        <v>166956</v>
      </c>
      <c r="F99" s="51">
        <v>182249</v>
      </c>
      <c r="G99" s="51">
        <v>229086</v>
      </c>
      <c r="H99" s="51">
        <v>194190</v>
      </c>
      <c r="I99" s="51">
        <v>210105</v>
      </c>
      <c r="J99" s="51">
        <v>218516</v>
      </c>
      <c r="K99" s="51">
        <v>222694</v>
      </c>
      <c r="L99" s="51">
        <v>178386</v>
      </c>
      <c r="M99" s="51">
        <v>173968</v>
      </c>
      <c r="N99" s="51">
        <v>164369</v>
      </c>
      <c r="O99" s="346">
        <v>2206266</v>
      </c>
    </row>
    <row r="100" spans="2:15" ht="18" customHeight="1" x14ac:dyDescent="0.2">
      <c r="B100" s="47" t="s">
        <v>486</v>
      </c>
      <c r="C100" s="51">
        <v>6728</v>
      </c>
      <c r="D100" s="51">
        <v>8246</v>
      </c>
      <c r="E100" s="51">
        <v>8254</v>
      </c>
      <c r="F100" s="51">
        <v>9099</v>
      </c>
      <c r="G100" s="51">
        <v>16969</v>
      </c>
      <c r="H100" s="51">
        <v>37028</v>
      </c>
      <c r="I100" s="51">
        <v>48313</v>
      </c>
      <c r="J100" s="51">
        <v>48443</v>
      </c>
      <c r="K100" s="51">
        <v>26115</v>
      </c>
      <c r="L100" s="51">
        <v>12573</v>
      </c>
      <c r="M100" s="51">
        <v>9560</v>
      </c>
      <c r="N100" s="51">
        <v>8860</v>
      </c>
      <c r="O100" s="346">
        <v>240188</v>
      </c>
    </row>
    <row r="101" spans="2:15" ht="18" customHeight="1" x14ac:dyDescent="0.2">
      <c r="B101" s="47" t="s">
        <v>487</v>
      </c>
      <c r="C101" s="51">
        <v>6024</v>
      </c>
      <c r="D101" s="51">
        <v>6596</v>
      </c>
      <c r="E101" s="51">
        <v>6994</v>
      </c>
      <c r="F101" s="51">
        <v>7516</v>
      </c>
      <c r="G101" s="51">
        <v>8849</v>
      </c>
      <c r="H101" s="51">
        <v>8388</v>
      </c>
      <c r="I101" s="51">
        <v>7287</v>
      </c>
      <c r="J101" s="51">
        <v>7928</v>
      </c>
      <c r="K101" s="51">
        <v>8268</v>
      </c>
      <c r="L101" s="51">
        <v>8675</v>
      </c>
      <c r="M101" s="51">
        <v>6683</v>
      </c>
      <c r="N101" s="51">
        <v>5669</v>
      </c>
      <c r="O101" s="346">
        <v>88877</v>
      </c>
    </row>
    <row r="102" spans="2:15" ht="18" customHeight="1" x14ac:dyDescent="0.2">
      <c r="B102" s="47" t="s">
        <v>488</v>
      </c>
      <c r="C102" s="51">
        <v>6663</v>
      </c>
      <c r="D102" s="51">
        <v>6813</v>
      </c>
      <c r="E102" s="51">
        <v>6838</v>
      </c>
      <c r="F102" s="51">
        <v>7544</v>
      </c>
      <c r="G102" s="51">
        <v>13054</v>
      </c>
      <c r="H102" s="51">
        <v>19063</v>
      </c>
      <c r="I102" s="51">
        <v>19851</v>
      </c>
      <c r="J102" s="51">
        <v>19280</v>
      </c>
      <c r="K102" s="51">
        <v>17289</v>
      </c>
      <c r="L102" s="51">
        <v>9606</v>
      </c>
      <c r="M102" s="51">
        <v>7015</v>
      </c>
      <c r="N102" s="51">
        <v>7101</v>
      </c>
      <c r="O102" s="346">
        <v>140117</v>
      </c>
    </row>
    <row r="103" spans="2:15" ht="18" customHeight="1" x14ac:dyDescent="0.2">
      <c r="B103" s="47" t="s">
        <v>489</v>
      </c>
      <c r="C103" s="51">
        <v>6061</v>
      </c>
      <c r="D103" s="51">
        <v>8546</v>
      </c>
      <c r="E103" s="51">
        <v>9238</v>
      </c>
      <c r="F103" s="51">
        <v>9424</v>
      </c>
      <c r="G103" s="51">
        <v>11291</v>
      </c>
      <c r="H103" s="51">
        <v>11729</v>
      </c>
      <c r="I103" s="51">
        <v>14487</v>
      </c>
      <c r="J103" s="51">
        <v>14847</v>
      </c>
      <c r="K103" s="51">
        <v>12405</v>
      </c>
      <c r="L103" s="51">
        <v>13149</v>
      </c>
      <c r="M103" s="51">
        <v>11910</v>
      </c>
      <c r="N103" s="51">
        <v>11243</v>
      </c>
      <c r="O103" s="346">
        <v>134330</v>
      </c>
    </row>
    <row r="104" spans="2:15" ht="18" customHeight="1" x14ac:dyDescent="0.2">
      <c r="B104" s="47" t="s">
        <v>490</v>
      </c>
      <c r="C104" s="51">
        <v>22106</v>
      </c>
      <c r="D104" s="51">
        <v>20074</v>
      </c>
      <c r="E104" s="51">
        <v>23947</v>
      </c>
      <c r="F104" s="51">
        <v>31050</v>
      </c>
      <c r="G104" s="51">
        <v>41004</v>
      </c>
      <c r="H104" s="51">
        <v>45647</v>
      </c>
      <c r="I104" s="51">
        <v>47788</v>
      </c>
      <c r="J104" s="51">
        <v>104549</v>
      </c>
      <c r="K104" s="51">
        <v>207987</v>
      </c>
      <c r="L104" s="51">
        <v>222719</v>
      </c>
      <c r="M104" s="51">
        <v>55288</v>
      </c>
      <c r="N104" s="51">
        <v>44097</v>
      </c>
      <c r="O104" s="346">
        <v>866256</v>
      </c>
    </row>
    <row r="105" spans="2:15" ht="18" customHeight="1" x14ac:dyDescent="0.2">
      <c r="B105" s="47" t="s">
        <v>491</v>
      </c>
      <c r="C105" s="51">
        <v>1249</v>
      </c>
      <c r="D105" s="51">
        <v>1600</v>
      </c>
      <c r="E105" s="51">
        <v>1929</v>
      </c>
      <c r="F105" s="51">
        <v>2043</v>
      </c>
      <c r="G105" s="51">
        <v>2211</v>
      </c>
      <c r="H105" s="51">
        <v>1981</v>
      </c>
      <c r="I105" s="51">
        <v>2161</v>
      </c>
      <c r="J105" s="51">
        <v>2572</v>
      </c>
      <c r="K105" s="51">
        <v>2588</v>
      </c>
      <c r="L105" s="51">
        <v>2628</v>
      </c>
      <c r="M105" s="51">
        <v>2132</v>
      </c>
      <c r="N105" s="51">
        <v>1674</v>
      </c>
      <c r="O105" s="346">
        <v>24768</v>
      </c>
    </row>
    <row r="106" spans="2:15" ht="18" customHeight="1" x14ac:dyDescent="0.2">
      <c r="B106" s="47" t="s">
        <v>492</v>
      </c>
      <c r="C106" s="51">
        <v>10950</v>
      </c>
      <c r="D106" s="51">
        <v>11546</v>
      </c>
      <c r="E106" s="51">
        <v>11148</v>
      </c>
      <c r="F106" s="51">
        <v>11505</v>
      </c>
      <c r="G106" s="51">
        <v>13779</v>
      </c>
      <c r="H106" s="51">
        <v>11980</v>
      </c>
      <c r="I106" s="51">
        <v>14893</v>
      </c>
      <c r="J106" s="51">
        <v>17998</v>
      </c>
      <c r="K106" s="51">
        <v>15669</v>
      </c>
      <c r="L106" s="51">
        <v>14916</v>
      </c>
      <c r="M106" s="51">
        <v>14384</v>
      </c>
      <c r="N106" s="51">
        <v>16994</v>
      </c>
      <c r="O106" s="346">
        <v>165762</v>
      </c>
    </row>
    <row r="107" spans="2:15" ht="18" customHeight="1" thickBot="1" x14ac:dyDescent="0.25">
      <c r="B107" s="47" t="s">
        <v>493</v>
      </c>
      <c r="C107" s="51">
        <v>27633</v>
      </c>
      <c r="D107" s="51">
        <v>28322</v>
      </c>
      <c r="E107" s="51">
        <v>33251</v>
      </c>
      <c r="F107" s="51">
        <v>53483</v>
      </c>
      <c r="G107" s="51">
        <v>111367</v>
      </c>
      <c r="H107" s="51">
        <v>160938</v>
      </c>
      <c r="I107" s="51">
        <v>173785</v>
      </c>
      <c r="J107" s="51">
        <v>171716</v>
      </c>
      <c r="K107" s="51">
        <v>147262</v>
      </c>
      <c r="L107" s="51">
        <v>75009</v>
      </c>
      <c r="M107" s="51">
        <v>31449</v>
      </c>
      <c r="N107" s="51">
        <v>30828</v>
      </c>
      <c r="O107" s="346">
        <v>1045043</v>
      </c>
    </row>
    <row r="108" spans="2:15" ht="18" customHeight="1" thickBot="1" x14ac:dyDescent="0.25">
      <c r="B108" s="109" t="s">
        <v>494</v>
      </c>
      <c r="C108" s="110">
        <v>234835</v>
      </c>
      <c r="D108" s="110">
        <v>283498</v>
      </c>
      <c r="E108" s="110">
        <v>314722</v>
      </c>
      <c r="F108" s="110">
        <v>357511</v>
      </c>
      <c r="G108" s="110">
        <v>506713</v>
      </c>
      <c r="H108" s="110">
        <v>559996</v>
      </c>
      <c r="I108" s="110">
        <v>641720</v>
      </c>
      <c r="J108" s="110">
        <v>724882</v>
      </c>
      <c r="K108" s="110">
        <v>743851</v>
      </c>
      <c r="L108" s="110">
        <v>602785</v>
      </c>
      <c r="M108" s="110">
        <v>362352</v>
      </c>
      <c r="N108" s="110">
        <v>337821</v>
      </c>
      <c r="O108" s="345">
        <v>5670686</v>
      </c>
    </row>
    <row r="109" spans="2:15" ht="18" customHeight="1" x14ac:dyDescent="0.2">
      <c r="B109" s="47" t="s">
        <v>495</v>
      </c>
      <c r="C109" s="51">
        <v>27384</v>
      </c>
      <c r="D109" s="51">
        <v>23452</v>
      </c>
      <c r="E109" s="51">
        <v>36398</v>
      </c>
      <c r="F109" s="51">
        <v>34436</v>
      </c>
      <c r="G109" s="51">
        <v>59628</v>
      </c>
      <c r="H109" s="51">
        <v>73403</v>
      </c>
      <c r="I109" s="51">
        <v>48189</v>
      </c>
      <c r="J109" s="51">
        <v>37044</v>
      </c>
      <c r="K109" s="51">
        <v>37730</v>
      </c>
      <c r="L109" s="51">
        <v>37382</v>
      </c>
      <c r="M109" s="51">
        <v>21826</v>
      </c>
      <c r="N109" s="51">
        <v>22621</v>
      </c>
      <c r="O109" s="346">
        <v>459493</v>
      </c>
    </row>
    <row r="110" spans="2:15" ht="18" customHeight="1" x14ac:dyDescent="0.2">
      <c r="B110" s="47" t="s">
        <v>496</v>
      </c>
      <c r="C110" s="51">
        <v>3928</v>
      </c>
      <c r="D110" s="51">
        <v>2497</v>
      </c>
      <c r="E110" s="51">
        <v>4079</v>
      </c>
      <c r="F110" s="51">
        <v>7680</v>
      </c>
      <c r="G110" s="51">
        <v>14712</v>
      </c>
      <c r="H110" s="51">
        <v>16738</v>
      </c>
      <c r="I110" s="51">
        <v>13644</v>
      </c>
      <c r="J110" s="51">
        <v>9931</v>
      </c>
      <c r="K110" s="51">
        <v>11475</v>
      </c>
      <c r="L110" s="51">
        <v>6753</v>
      </c>
      <c r="M110" s="51">
        <v>3017</v>
      </c>
      <c r="N110" s="51">
        <v>3172</v>
      </c>
      <c r="O110" s="346">
        <v>97626</v>
      </c>
    </row>
    <row r="111" spans="2:15" ht="18" customHeight="1" x14ac:dyDescent="0.2">
      <c r="B111" s="47" t="s">
        <v>497</v>
      </c>
      <c r="C111" s="51">
        <v>13773</v>
      </c>
      <c r="D111" s="51">
        <v>11399</v>
      </c>
      <c r="E111" s="51">
        <v>8830</v>
      </c>
      <c r="F111" s="51">
        <v>8438</v>
      </c>
      <c r="G111" s="51">
        <v>9516</v>
      </c>
      <c r="H111" s="51">
        <v>10441</v>
      </c>
      <c r="I111" s="51">
        <v>9627</v>
      </c>
      <c r="J111" s="51">
        <v>6590</v>
      </c>
      <c r="K111" s="51">
        <v>7334</v>
      </c>
      <c r="L111" s="51">
        <v>6746</v>
      </c>
      <c r="M111" s="51">
        <v>6325</v>
      </c>
      <c r="N111" s="51">
        <v>7885</v>
      </c>
      <c r="O111" s="346">
        <v>106904</v>
      </c>
    </row>
    <row r="112" spans="2:15" ht="18" customHeight="1" x14ac:dyDescent="0.2">
      <c r="B112" s="47" t="s">
        <v>498</v>
      </c>
      <c r="C112" s="51">
        <v>4299</v>
      </c>
      <c r="D112" s="51">
        <v>4088</v>
      </c>
      <c r="E112" s="51">
        <v>4150</v>
      </c>
      <c r="F112" s="51">
        <v>3586</v>
      </c>
      <c r="G112" s="51">
        <v>4404</v>
      </c>
      <c r="H112" s="51">
        <v>4217</v>
      </c>
      <c r="I112" s="51">
        <v>3327</v>
      </c>
      <c r="J112" s="51">
        <v>3738</v>
      </c>
      <c r="K112" s="51">
        <v>3824</v>
      </c>
      <c r="L112" s="51">
        <v>3309</v>
      </c>
      <c r="M112" s="51">
        <v>2686</v>
      </c>
      <c r="N112" s="51">
        <v>3067</v>
      </c>
      <c r="O112" s="346">
        <v>44695</v>
      </c>
    </row>
    <row r="113" spans="2:15" ht="18" customHeight="1" x14ac:dyDescent="0.2">
      <c r="B113" s="47" t="s">
        <v>499</v>
      </c>
      <c r="C113" s="51">
        <v>5538</v>
      </c>
      <c r="D113" s="51">
        <v>5075</v>
      </c>
      <c r="E113" s="51">
        <v>6542</v>
      </c>
      <c r="F113" s="51">
        <v>7556</v>
      </c>
      <c r="G113" s="51">
        <v>15038</v>
      </c>
      <c r="H113" s="51">
        <v>14004</v>
      </c>
      <c r="I113" s="51">
        <v>11948</v>
      </c>
      <c r="J113" s="51">
        <v>10237</v>
      </c>
      <c r="K113" s="51">
        <v>9558</v>
      </c>
      <c r="L113" s="51">
        <v>10271</v>
      </c>
      <c r="M113" s="51">
        <v>5313</v>
      </c>
      <c r="N113" s="51">
        <v>5205</v>
      </c>
      <c r="O113" s="346">
        <v>106285</v>
      </c>
    </row>
    <row r="114" spans="2:15" ht="18" customHeight="1" x14ac:dyDescent="0.2">
      <c r="B114" s="47" t="s">
        <v>500</v>
      </c>
      <c r="C114" s="51">
        <v>827</v>
      </c>
      <c r="D114" s="51">
        <v>638</v>
      </c>
      <c r="E114" s="51">
        <v>1490</v>
      </c>
      <c r="F114" s="51">
        <v>1381</v>
      </c>
      <c r="G114" s="51">
        <v>2701</v>
      </c>
      <c r="H114" s="51">
        <v>3096</v>
      </c>
      <c r="I114" s="51">
        <v>2783</v>
      </c>
      <c r="J114" s="51">
        <v>1409</v>
      </c>
      <c r="K114" s="51">
        <v>2545</v>
      </c>
      <c r="L114" s="51">
        <v>2097</v>
      </c>
      <c r="M114" s="51">
        <v>1157</v>
      </c>
      <c r="N114" s="51">
        <v>834</v>
      </c>
      <c r="O114" s="346">
        <v>20958</v>
      </c>
    </row>
    <row r="115" spans="2:15" ht="18" customHeight="1" thickBot="1" x14ac:dyDescent="0.25">
      <c r="B115" s="47" t="s">
        <v>501</v>
      </c>
      <c r="C115" s="51">
        <v>601</v>
      </c>
      <c r="D115" s="51">
        <v>464</v>
      </c>
      <c r="E115" s="51">
        <v>705</v>
      </c>
      <c r="F115" s="51">
        <v>1464</v>
      </c>
      <c r="G115" s="51">
        <v>2030</v>
      </c>
      <c r="H115" s="51">
        <v>2651</v>
      </c>
      <c r="I115" s="51">
        <v>2050</v>
      </c>
      <c r="J115" s="51">
        <v>1425</v>
      </c>
      <c r="K115" s="51">
        <v>1856</v>
      </c>
      <c r="L115" s="51">
        <v>1066</v>
      </c>
      <c r="M115" s="51">
        <v>474</v>
      </c>
      <c r="N115" s="51">
        <v>501</v>
      </c>
      <c r="O115" s="346">
        <v>15287</v>
      </c>
    </row>
    <row r="116" spans="2:15" ht="18" customHeight="1" thickBot="1" x14ac:dyDescent="0.25">
      <c r="B116" s="109" t="s">
        <v>502</v>
      </c>
      <c r="C116" s="110">
        <v>56350</v>
      </c>
      <c r="D116" s="110">
        <v>47613</v>
      </c>
      <c r="E116" s="110">
        <v>62194</v>
      </c>
      <c r="F116" s="110">
        <v>64541</v>
      </c>
      <c r="G116" s="110">
        <v>108029</v>
      </c>
      <c r="H116" s="110">
        <v>124550</v>
      </c>
      <c r="I116" s="110">
        <v>91568</v>
      </c>
      <c r="J116" s="110">
        <v>70374</v>
      </c>
      <c r="K116" s="110">
        <v>74322</v>
      </c>
      <c r="L116" s="110">
        <v>67624</v>
      </c>
      <c r="M116" s="110">
        <v>40798</v>
      </c>
      <c r="N116" s="110">
        <v>43285</v>
      </c>
      <c r="O116" s="345">
        <v>851248</v>
      </c>
    </row>
    <row r="117" spans="2:15" ht="18" customHeight="1" thickBot="1" x14ac:dyDescent="0.25">
      <c r="B117" s="109" t="s">
        <v>503</v>
      </c>
      <c r="C117" s="110">
        <v>2168</v>
      </c>
      <c r="D117" s="110">
        <v>1882</v>
      </c>
      <c r="E117" s="110">
        <v>2438</v>
      </c>
      <c r="F117" s="110">
        <v>2642</v>
      </c>
      <c r="G117" s="110">
        <v>2947</v>
      </c>
      <c r="H117" s="110">
        <v>2574</v>
      </c>
      <c r="I117" s="110">
        <v>5550</v>
      </c>
      <c r="J117" s="110">
        <v>5263</v>
      </c>
      <c r="K117" s="110">
        <v>4435</v>
      </c>
      <c r="L117" s="110">
        <v>3498</v>
      </c>
      <c r="M117" s="110">
        <v>2442</v>
      </c>
      <c r="N117" s="110">
        <v>2608</v>
      </c>
      <c r="O117" s="345">
        <v>38447</v>
      </c>
    </row>
    <row r="118" spans="2:15" ht="18" customHeight="1" thickBot="1" x14ac:dyDescent="0.25">
      <c r="B118" s="109" t="s">
        <v>504</v>
      </c>
      <c r="C118" s="110">
        <v>29</v>
      </c>
      <c r="D118" s="110">
        <v>35</v>
      </c>
      <c r="E118" s="110">
        <v>23</v>
      </c>
      <c r="F118" s="110">
        <v>44</v>
      </c>
      <c r="G118" s="110">
        <v>174</v>
      </c>
      <c r="H118" s="110">
        <v>41</v>
      </c>
      <c r="I118" s="110">
        <v>52</v>
      </c>
      <c r="J118" s="110">
        <v>31</v>
      </c>
      <c r="K118" s="110">
        <v>43</v>
      </c>
      <c r="L118" s="110">
        <v>21</v>
      </c>
      <c r="M118" s="110">
        <v>21</v>
      </c>
      <c r="N118" s="110">
        <v>33</v>
      </c>
      <c r="O118" s="345">
        <v>547</v>
      </c>
    </row>
    <row r="119" spans="2:15" ht="18" customHeight="1" thickBot="1" x14ac:dyDescent="0.25">
      <c r="B119" s="79" t="s">
        <v>505</v>
      </c>
      <c r="C119" s="54">
        <v>1170333</v>
      </c>
      <c r="D119" s="54">
        <v>1240633</v>
      </c>
      <c r="E119" s="54">
        <v>1652511</v>
      </c>
      <c r="F119" s="54">
        <v>1753045</v>
      </c>
      <c r="G119" s="54">
        <v>2485411</v>
      </c>
      <c r="H119" s="54">
        <v>2438293</v>
      </c>
      <c r="I119" s="54">
        <v>3468202</v>
      </c>
      <c r="J119" s="54">
        <v>3183003</v>
      </c>
      <c r="K119" s="54">
        <v>2855397</v>
      </c>
      <c r="L119" s="54">
        <v>2449948</v>
      </c>
      <c r="M119" s="54">
        <v>1353280</v>
      </c>
      <c r="N119" s="54">
        <v>1302157</v>
      </c>
      <c r="O119" s="345">
        <v>25352213</v>
      </c>
    </row>
  </sheetData>
  <mergeCells count="6">
    <mergeCell ref="B63:O63"/>
    <mergeCell ref="B64:B65"/>
    <mergeCell ref="C64:O64"/>
    <mergeCell ref="B1:O1"/>
    <mergeCell ref="C2:O2"/>
    <mergeCell ref="B2:B3"/>
  </mergeCells>
  <pageMargins left="0.74803149606299213" right="0.74803149606299213" top="0.98425196850393704" bottom="0.5" header="0.51181102362204722" footer="0.51181102362204722"/>
  <pageSetup scale="62" orientation="portrait" r:id="rId1"/>
  <headerFooter alignWithMargins="0"/>
  <rowBreaks count="1" manualBreakCount="1">
    <brk id="62" min="1" max="14"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FA113"/>
  <sheetViews>
    <sheetView view="pageBreakPreview" zoomScale="98" zoomScaleSheetLayoutView="98" workbookViewId="0">
      <selection activeCell="A23" sqref="A23:XFD23"/>
    </sheetView>
  </sheetViews>
  <sheetFormatPr defaultColWidth="9.140625" defaultRowHeight="12.75" x14ac:dyDescent="0.2"/>
  <cols>
    <col min="1" max="1" width="8.42578125" style="113" customWidth="1"/>
    <col min="2" max="2" width="23.7109375" style="46" customWidth="1"/>
    <col min="3" max="3" width="8.85546875" style="46" customWidth="1"/>
    <col min="4" max="4" width="6.28515625" style="46" customWidth="1"/>
    <col min="5" max="5" width="7.85546875" style="46" customWidth="1"/>
    <col min="6" max="6" width="10.140625" style="46" bestFit="1" customWidth="1"/>
    <col min="7" max="7" width="8" style="46" customWidth="1"/>
    <col min="8" max="8" width="6.85546875" style="46" customWidth="1"/>
    <col min="9" max="9" width="8.140625" style="46" customWidth="1"/>
    <col min="10" max="10" width="9.42578125" style="46" bestFit="1" customWidth="1"/>
    <col min="11" max="11" width="8.85546875" style="46" customWidth="1"/>
    <col min="12" max="12" width="8" style="46" customWidth="1"/>
    <col min="13" max="13" width="6.85546875" style="46" customWidth="1"/>
    <col min="14" max="14" width="9" style="46" customWidth="1"/>
    <col min="15" max="15" width="7" style="46" customWidth="1"/>
    <col min="16" max="16" width="6.140625" style="46" customWidth="1"/>
    <col min="17" max="17" width="6" style="46" customWidth="1"/>
    <col min="18" max="18" width="6.5703125" style="46" customWidth="1"/>
    <col min="19" max="19" width="9.7109375" style="46" customWidth="1"/>
    <col min="20" max="20" width="10.7109375" style="46" customWidth="1"/>
    <col min="21" max="21" width="9.5703125" style="46" customWidth="1"/>
    <col min="22" max="22" width="9.140625" style="46" customWidth="1"/>
    <col min="23" max="23" width="9" style="46" customWidth="1"/>
    <col min="24" max="24" width="6.7109375" style="46" customWidth="1"/>
    <col min="25" max="25" width="7.28515625" style="46" customWidth="1"/>
    <col min="26" max="26" width="9.85546875" style="46" customWidth="1"/>
    <col min="27" max="27" width="8.42578125" style="46" customWidth="1"/>
    <col min="28" max="28" width="8.5703125" style="46" customWidth="1"/>
    <col min="29" max="29" width="6.7109375" style="46" customWidth="1"/>
    <col min="30" max="30" width="8.28515625" style="46" customWidth="1"/>
    <col min="31" max="31" width="7.28515625" style="46" customWidth="1"/>
    <col min="32" max="32" width="7.7109375" style="46" customWidth="1"/>
    <col min="33" max="33" width="9" style="46" customWidth="1"/>
    <col min="34" max="34" width="7.85546875" style="46" customWidth="1"/>
    <col min="35" max="36" width="8" style="46" bestFit="1" customWidth="1"/>
    <col min="37" max="37" width="8.28515625" style="46" bestFit="1" customWidth="1"/>
    <col min="38" max="38" width="8.5703125" style="46" customWidth="1"/>
    <col min="39" max="39" width="7" style="46" customWidth="1"/>
    <col min="40" max="40" width="7.5703125" style="46" customWidth="1"/>
    <col min="41" max="41" width="6.7109375" style="46" customWidth="1"/>
    <col min="42" max="42" width="10" style="46" customWidth="1"/>
    <col min="43" max="43" width="9" style="46" customWidth="1"/>
    <col min="44" max="44" width="7.140625" style="46" customWidth="1"/>
    <col min="45" max="45" width="6.28515625" style="46" customWidth="1"/>
    <col min="46" max="46" width="7.5703125" style="46" customWidth="1"/>
    <col min="47" max="47" width="9.5703125" style="46" customWidth="1"/>
    <col min="48" max="48" width="10.140625" style="46" customWidth="1"/>
    <col min="49" max="49" width="11.42578125" style="46" customWidth="1"/>
    <col min="50" max="50" width="10" style="46" customWidth="1"/>
    <col min="51" max="51" width="7.5703125" style="46" customWidth="1"/>
    <col min="52" max="52" width="9" style="46" customWidth="1"/>
    <col min="53" max="55" width="9.140625" style="46" customWidth="1"/>
    <col min="56" max="57" width="9.28515625" style="46" customWidth="1"/>
    <col min="58" max="58" width="11.28515625" style="46" bestFit="1" customWidth="1"/>
    <col min="59" max="59" width="10.5703125" style="46" customWidth="1"/>
    <col min="60" max="60" width="11.5703125" style="46" customWidth="1"/>
    <col min="61" max="61" width="8" style="46" bestFit="1" customWidth="1"/>
    <col min="62" max="62" width="9.42578125" style="46" bestFit="1" customWidth="1"/>
    <col min="63" max="63" width="12.28515625" style="46" customWidth="1"/>
    <col min="64" max="64" width="10.140625" style="46" customWidth="1"/>
    <col min="65" max="65" width="8.28515625" style="46" customWidth="1"/>
    <col min="66" max="66" width="13.140625" style="46" customWidth="1"/>
    <col min="67" max="67" width="9.5703125" style="46" customWidth="1"/>
    <col min="68" max="68" width="8.5703125" style="46" customWidth="1"/>
    <col min="69" max="69" width="10" style="46" customWidth="1"/>
    <col min="70" max="70" width="8.7109375" style="46" customWidth="1"/>
    <col min="71" max="71" width="7.7109375" style="46" customWidth="1"/>
    <col min="72" max="72" width="9.5703125" style="46" customWidth="1"/>
    <col min="73" max="73" width="11" style="46" customWidth="1"/>
    <col min="74" max="74" width="9.85546875" style="46" customWidth="1"/>
    <col min="75" max="75" width="9.42578125" style="46" customWidth="1"/>
    <col min="76" max="76" width="7.7109375" style="46" customWidth="1"/>
    <col min="77" max="77" width="10" style="46" customWidth="1"/>
    <col min="78" max="78" width="10.140625" style="46" customWidth="1"/>
    <col min="79" max="79" width="12.140625" style="46" customWidth="1"/>
    <col min="80" max="80" width="7.28515625" style="46" customWidth="1"/>
    <col min="81" max="81" width="11.140625" style="46" customWidth="1"/>
    <col min="82" max="82" width="7.5703125" style="46" customWidth="1"/>
    <col min="83" max="83" width="6.28515625" style="46" customWidth="1"/>
    <col min="84" max="84" width="10" style="46" customWidth="1"/>
    <col min="85" max="85" width="8.85546875" style="46" customWidth="1"/>
    <col min="86" max="86" width="11.28515625" style="46" customWidth="1"/>
    <col min="87" max="87" width="7.7109375" style="46" customWidth="1"/>
    <col min="88" max="88" width="6.85546875" style="46" customWidth="1"/>
    <col min="89" max="89" width="9.5703125" style="46" customWidth="1"/>
    <col min="90" max="90" width="6.5703125" style="46" customWidth="1"/>
    <col min="91" max="91" width="6.85546875" style="46" customWidth="1"/>
    <col min="92" max="92" width="9.7109375" style="46" customWidth="1"/>
    <col min="93" max="93" width="9" style="46" customWidth="1"/>
    <col min="94" max="94" width="8.140625" style="46" customWidth="1"/>
    <col min="95" max="95" width="7.7109375" style="46" customWidth="1"/>
    <col min="96" max="96" width="10.140625" style="46" customWidth="1"/>
    <col min="97" max="97" width="9.5703125" style="46" customWidth="1"/>
    <col min="98" max="98" width="10.140625" style="46" customWidth="1"/>
    <col min="99" max="99" width="12.7109375" style="46" customWidth="1"/>
    <col min="100" max="100" width="10.140625" style="46" customWidth="1"/>
    <col min="101" max="101" width="8.7109375" style="46" customWidth="1"/>
    <col min="102" max="102" width="8.85546875" style="46" customWidth="1"/>
    <col min="103" max="103" width="10.42578125" style="46" customWidth="1"/>
    <col min="104" max="104" width="12.5703125" style="46" customWidth="1"/>
    <col min="105" max="105" width="9.140625" style="46" customWidth="1"/>
    <col min="106" max="106" width="11" style="46" customWidth="1"/>
    <col min="107" max="107" width="7.85546875" style="46" customWidth="1"/>
    <col min="108" max="108" width="11" style="46" customWidth="1"/>
    <col min="109" max="109" width="11.7109375" style="46" customWidth="1"/>
    <col min="110" max="110" width="10.140625" style="46" customWidth="1"/>
    <col min="111" max="111" width="10.85546875" style="46" customWidth="1"/>
    <col min="112" max="112" width="8.42578125" style="46" customWidth="1"/>
    <col min="113" max="113" width="8.5703125" style="46" customWidth="1"/>
    <col min="114" max="114" width="8.28515625" style="46" customWidth="1"/>
    <col min="115" max="115" width="11.42578125" style="46" customWidth="1"/>
    <col min="116" max="116" width="9.7109375" style="46" customWidth="1"/>
    <col min="117" max="117" width="12.140625" style="46" customWidth="1"/>
    <col min="118" max="118" width="9.140625" style="46" customWidth="1"/>
    <col min="119" max="119" width="7.5703125" style="46" customWidth="1"/>
    <col min="120" max="120" width="9.140625" style="46" customWidth="1"/>
    <col min="121" max="121" width="8.85546875" style="46" customWidth="1"/>
    <col min="122" max="122" width="7.42578125" style="46" customWidth="1"/>
    <col min="123" max="123" width="9.140625" style="46" customWidth="1"/>
    <col min="124" max="124" width="7.85546875" style="46" customWidth="1"/>
    <col min="125" max="125" width="10" style="46" customWidth="1"/>
    <col min="126" max="126" width="7" style="46" customWidth="1"/>
    <col min="127" max="127" width="12.140625" style="46" customWidth="1"/>
    <col min="128" max="128" width="6.85546875" style="46" customWidth="1"/>
    <col min="129" max="129" width="9.42578125" style="46" customWidth="1"/>
    <col min="130" max="130" width="11.5703125" style="46" customWidth="1"/>
    <col min="131" max="131" width="8.42578125" style="46" customWidth="1"/>
    <col min="132" max="132" width="9.140625" style="46" customWidth="1"/>
    <col min="133" max="133" width="11" style="46" customWidth="1"/>
    <col min="134" max="134" width="8.28515625" style="46" customWidth="1"/>
    <col min="135" max="135" width="8.42578125" style="46" customWidth="1"/>
    <col min="136" max="136" width="8.28515625" style="46" customWidth="1"/>
    <col min="137" max="137" width="9.85546875" style="46" customWidth="1"/>
    <col min="138" max="138" width="10.140625" style="46" bestFit="1" customWidth="1"/>
    <col min="139" max="139" width="9.140625" style="46" customWidth="1"/>
    <col min="140" max="140" width="9" style="46" customWidth="1"/>
    <col min="141" max="142" width="9.7109375" style="46" customWidth="1"/>
    <col min="143" max="143" width="9" style="46" customWidth="1"/>
    <col min="144" max="144" width="7.5703125" style="46" customWidth="1"/>
    <col min="145" max="145" width="11" style="46" customWidth="1"/>
    <col min="146" max="146" width="11.42578125" style="46" customWidth="1"/>
    <col min="147" max="155" width="12.28515625" style="46" customWidth="1"/>
    <col min="156" max="156" width="12.28515625" style="178" customWidth="1"/>
    <col min="157" max="157" width="12.28515625" style="461" customWidth="1"/>
  </cols>
  <sheetData>
    <row r="1" spans="2:157" s="117" customFormat="1" ht="30" customHeight="1" thickBot="1" x14ac:dyDescent="0.25">
      <c r="B1" s="637" t="s">
        <v>199</v>
      </c>
      <c r="C1" s="637"/>
      <c r="D1" s="637"/>
      <c r="E1" s="637"/>
      <c r="F1" s="637"/>
      <c r="G1" s="637"/>
      <c r="H1" s="637"/>
      <c r="I1" s="637"/>
      <c r="J1" s="637"/>
      <c r="K1" s="637"/>
      <c r="L1" s="637"/>
      <c r="M1" s="637"/>
      <c r="N1" s="637"/>
      <c r="O1" s="637"/>
      <c r="P1" s="637"/>
      <c r="Q1" s="637"/>
      <c r="R1" s="637"/>
      <c r="S1" s="637"/>
      <c r="T1" s="637"/>
      <c r="U1" s="637"/>
      <c r="V1" s="637"/>
      <c r="W1" s="637"/>
      <c r="X1" s="637"/>
      <c r="Y1" s="637"/>
      <c r="Z1" s="637"/>
      <c r="AA1" s="637" t="s">
        <v>199</v>
      </c>
      <c r="AB1" s="637"/>
      <c r="AC1" s="637"/>
      <c r="AD1" s="637"/>
      <c r="AE1" s="637"/>
      <c r="AF1" s="637"/>
      <c r="AG1" s="637"/>
      <c r="AH1" s="637"/>
      <c r="AI1" s="637"/>
      <c r="AJ1" s="637"/>
      <c r="AK1" s="637"/>
      <c r="AL1" s="637"/>
      <c r="AM1" s="637"/>
      <c r="AN1" s="637"/>
      <c r="AO1" s="637"/>
      <c r="AP1" s="637"/>
      <c r="AQ1" s="637"/>
      <c r="AR1" s="637"/>
      <c r="AS1" s="637"/>
      <c r="AT1" s="637"/>
      <c r="AU1" s="637"/>
      <c r="AV1" s="637" t="s">
        <v>199</v>
      </c>
      <c r="AW1" s="637"/>
      <c r="AX1" s="637"/>
      <c r="AY1" s="637"/>
      <c r="AZ1" s="637"/>
      <c r="BA1" s="637"/>
      <c r="BB1" s="637"/>
      <c r="BC1" s="637"/>
      <c r="BD1" s="637"/>
      <c r="BE1" s="637"/>
      <c r="BF1" s="637"/>
      <c r="BG1" s="637"/>
      <c r="BH1" s="637"/>
      <c r="BI1" s="637"/>
      <c r="BJ1" s="637"/>
      <c r="BK1" s="637"/>
      <c r="BL1" s="637"/>
      <c r="BM1" s="637"/>
      <c r="BN1" s="637"/>
      <c r="BO1" s="637"/>
      <c r="BP1" s="637" t="s">
        <v>199</v>
      </c>
      <c r="BQ1" s="637"/>
      <c r="BR1" s="637"/>
      <c r="BS1" s="637"/>
      <c r="BT1" s="637"/>
      <c r="BU1" s="637"/>
      <c r="BV1" s="637"/>
      <c r="BW1" s="637"/>
      <c r="BX1" s="637"/>
      <c r="BY1" s="637"/>
      <c r="BZ1" s="637"/>
      <c r="CA1" s="637"/>
      <c r="CB1" s="637"/>
      <c r="CC1" s="637"/>
      <c r="CD1" s="637"/>
      <c r="CE1" s="637"/>
      <c r="CF1" s="637"/>
      <c r="CG1" s="637" t="s">
        <v>199</v>
      </c>
      <c r="CH1" s="637"/>
      <c r="CI1" s="637"/>
      <c r="CJ1" s="637"/>
      <c r="CK1" s="637"/>
      <c r="CL1" s="637"/>
      <c r="CM1" s="637"/>
      <c r="CN1" s="637"/>
      <c r="CO1" s="637"/>
      <c r="CP1" s="637"/>
      <c r="CQ1" s="637"/>
      <c r="CR1" s="637"/>
      <c r="CS1" s="637"/>
      <c r="CT1" s="637"/>
      <c r="CU1" s="637"/>
      <c r="CV1" s="637"/>
      <c r="CW1" s="637"/>
      <c r="CX1" s="637"/>
      <c r="CY1" s="637"/>
      <c r="CZ1" s="637"/>
      <c r="DA1" s="637" t="s">
        <v>199</v>
      </c>
      <c r="DB1" s="637"/>
      <c r="DC1" s="637"/>
      <c r="DD1" s="637"/>
      <c r="DE1" s="637"/>
      <c r="DF1" s="637"/>
      <c r="DG1" s="637"/>
      <c r="DH1" s="637"/>
      <c r="DI1" s="637"/>
      <c r="DJ1" s="637"/>
      <c r="DK1" s="637"/>
      <c r="DL1" s="637"/>
      <c r="DM1" s="637"/>
      <c r="DN1" s="637"/>
      <c r="DO1" s="637"/>
      <c r="DP1" s="637"/>
      <c r="DQ1" s="637"/>
      <c r="DR1" s="637"/>
      <c r="DS1" s="637"/>
      <c r="DT1" s="637" t="s">
        <v>199</v>
      </c>
      <c r="DU1" s="637"/>
      <c r="DV1" s="637"/>
      <c r="DW1" s="637"/>
      <c r="DX1" s="637"/>
      <c r="DY1" s="637"/>
      <c r="DZ1" s="637"/>
      <c r="EA1" s="637"/>
      <c r="EB1" s="637"/>
      <c r="EC1" s="637"/>
      <c r="ED1" s="637"/>
      <c r="EE1" s="637"/>
      <c r="EF1" s="637"/>
      <c r="EG1" s="637"/>
      <c r="EH1" s="637"/>
      <c r="EI1" s="637"/>
      <c r="EJ1" s="637"/>
      <c r="EK1" s="637"/>
      <c r="EL1" s="637"/>
      <c r="EM1" s="637" t="s">
        <v>199</v>
      </c>
      <c r="EN1" s="637"/>
      <c r="EO1" s="637"/>
      <c r="EP1" s="637"/>
      <c r="EQ1" s="637"/>
      <c r="ER1" s="637"/>
      <c r="ES1" s="637"/>
      <c r="ET1" s="637"/>
      <c r="EU1" s="637"/>
      <c r="EV1" s="637"/>
      <c r="EW1" s="637"/>
      <c r="EX1" s="637"/>
      <c r="EY1" s="637"/>
      <c r="EZ1" s="637"/>
      <c r="FA1" s="637"/>
    </row>
    <row r="2" spans="2:157" s="114" customFormat="1" ht="18" customHeight="1" thickBot="1" x14ac:dyDescent="0.25">
      <c r="B2" s="638" t="s">
        <v>180</v>
      </c>
      <c r="C2" s="640" t="s">
        <v>91</v>
      </c>
      <c r="D2" s="641"/>
      <c r="E2" s="641"/>
      <c r="F2" s="179" t="s">
        <v>92</v>
      </c>
      <c r="G2" s="641" t="s">
        <v>93</v>
      </c>
      <c r="H2" s="641"/>
      <c r="I2" s="641"/>
      <c r="J2" s="179" t="s">
        <v>94</v>
      </c>
      <c r="K2" s="180" t="s">
        <v>95</v>
      </c>
      <c r="L2" s="640" t="s">
        <v>96</v>
      </c>
      <c r="M2" s="641"/>
      <c r="N2" s="641"/>
      <c r="O2" s="641"/>
      <c r="P2" s="641"/>
      <c r="Q2" s="641"/>
      <c r="R2" s="641"/>
      <c r="S2" s="642"/>
      <c r="T2" s="641" t="s">
        <v>97</v>
      </c>
      <c r="U2" s="641"/>
      <c r="V2" s="641"/>
      <c r="W2" s="640" t="s">
        <v>98</v>
      </c>
      <c r="X2" s="641"/>
      <c r="Y2" s="641"/>
      <c r="Z2" s="642"/>
      <c r="AA2" s="641" t="s">
        <v>99</v>
      </c>
      <c r="AB2" s="641"/>
      <c r="AC2" s="641"/>
      <c r="AD2" s="641"/>
      <c r="AE2" s="640" t="s">
        <v>100</v>
      </c>
      <c r="AF2" s="641"/>
      <c r="AG2" s="641"/>
      <c r="AH2" s="642"/>
      <c r="AI2" s="179" t="s">
        <v>101</v>
      </c>
      <c r="AJ2" s="179" t="s">
        <v>102</v>
      </c>
      <c r="AK2" s="179" t="s">
        <v>103</v>
      </c>
      <c r="AL2" s="643" t="s">
        <v>104</v>
      </c>
      <c r="AM2" s="643"/>
      <c r="AN2" s="643"/>
      <c r="AO2" s="640" t="s">
        <v>105</v>
      </c>
      <c r="AP2" s="641"/>
      <c r="AQ2" s="641"/>
      <c r="AR2" s="641"/>
      <c r="AS2" s="641"/>
      <c r="AT2" s="641"/>
      <c r="AU2" s="642"/>
      <c r="AV2" s="180" t="s">
        <v>106</v>
      </c>
      <c r="AW2" s="179" t="s">
        <v>107</v>
      </c>
      <c r="AX2" s="643" t="s">
        <v>108</v>
      </c>
      <c r="AY2" s="643"/>
      <c r="AZ2" s="643"/>
      <c r="BA2" s="643"/>
      <c r="BB2" s="643"/>
      <c r="BC2" s="643"/>
      <c r="BD2" s="643"/>
      <c r="BE2" s="179" t="s">
        <v>109</v>
      </c>
      <c r="BF2" s="179" t="s">
        <v>110</v>
      </c>
      <c r="BG2" s="179" t="s">
        <v>111</v>
      </c>
      <c r="BH2" s="179" t="s">
        <v>112</v>
      </c>
      <c r="BI2" s="643" t="s">
        <v>113</v>
      </c>
      <c r="BJ2" s="643"/>
      <c r="BK2" s="643"/>
      <c r="BL2" s="179" t="s">
        <v>114</v>
      </c>
      <c r="BM2" s="643" t="s">
        <v>115</v>
      </c>
      <c r="BN2" s="643"/>
      <c r="BO2" s="643"/>
      <c r="BP2" s="643" t="s">
        <v>116</v>
      </c>
      <c r="BQ2" s="643"/>
      <c r="BR2" s="643"/>
      <c r="BS2" s="643"/>
      <c r="BT2" s="643"/>
      <c r="BU2" s="179" t="s">
        <v>117</v>
      </c>
      <c r="BV2" s="179" t="s">
        <v>118</v>
      </c>
      <c r="BW2" s="643" t="s">
        <v>119</v>
      </c>
      <c r="BX2" s="643"/>
      <c r="BY2" s="643"/>
      <c r="BZ2" s="643"/>
      <c r="CA2" s="643"/>
      <c r="CB2" s="643"/>
      <c r="CC2" s="643"/>
      <c r="CD2" s="643"/>
      <c r="CE2" s="643"/>
      <c r="CF2" s="643"/>
      <c r="CG2" s="643" t="s">
        <v>120</v>
      </c>
      <c r="CH2" s="643"/>
      <c r="CI2" s="643"/>
      <c r="CJ2" s="643"/>
      <c r="CK2" s="643"/>
      <c r="CL2" s="643"/>
      <c r="CM2" s="643"/>
      <c r="CN2" s="643"/>
      <c r="CO2" s="179" t="s">
        <v>121</v>
      </c>
      <c r="CP2" s="643" t="s">
        <v>122</v>
      </c>
      <c r="CQ2" s="643"/>
      <c r="CR2" s="643"/>
      <c r="CS2" s="179" t="s">
        <v>123</v>
      </c>
      <c r="CT2" s="179" t="s">
        <v>124</v>
      </c>
      <c r="CU2" s="179" t="s">
        <v>125</v>
      </c>
      <c r="CV2" s="643" t="s">
        <v>126</v>
      </c>
      <c r="CW2" s="643"/>
      <c r="CX2" s="643"/>
      <c r="CY2" s="179" t="s">
        <v>127</v>
      </c>
      <c r="CZ2" s="179" t="s">
        <v>128</v>
      </c>
      <c r="DA2" s="179" t="s">
        <v>129</v>
      </c>
      <c r="DB2" s="179" t="s">
        <v>130</v>
      </c>
      <c r="DC2" s="643" t="s">
        <v>131</v>
      </c>
      <c r="DD2" s="643"/>
      <c r="DE2" s="643"/>
      <c r="DF2" s="643"/>
      <c r="DG2" s="643"/>
      <c r="DH2" s="643" t="s">
        <v>132</v>
      </c>
      <c r="DI2" s="643"/>
      <c r="DJ2" s="643"/>
      <c r="DK2" s="643"/>
      <c r="DL2" s="643"/>
      <c r="DM2" s="643"/>
      <c r="DN2" s="643"/>
      <c r="DO2" s="643"/>
      <c r="DP2" s="643"/>
      <c r="DQ2" s="643"/>
      <c r="DR2" s="643"/>
      <c r="DS2" s="643"/>
      <c r="DT2" s="179" t="s">
        <v>133</v>
      </c>
      <c r="DU2" s="179" t="s">
        <v>134</v>
      </c>
      <c r="DV2" s="643" t="s">
        <v>135</v>
      </c>
      <c r="DW2" s="643"/>
      <c r="DX2" s="643"/>
      <c r="DY2" s="643"/>
      <c r="DZ2" s="179" t="s">
        <v>136</v>
      </c>
      <c r="EA2" s="643" t="s">
        <v>137</v>
      </c>
      <c r="EB2" s="643"/>
      <c r="EC2" s="643"/>
      <c r="ED2" s="643" t="s">
        <v>138</v>
      </c>
      <c r="EE2" s="643"/>
      <c r="EF2" s="643"/>
      <c r="EG2" s="179" t="s">
        <v>139</v>
      </c>
      <c r="EH2" s="179" t="s">
        <v>140</v>
      </c>
      <c r="EI2" s="179" t="s">
        <v>141</v>
      </c>
      <c r="EJ2" s="643" t="s">
        <v>142</v>
      </c>
      <c r="EK2" s="643"/>
      <c r="EL2" s="643"/>
      <c r="EM2" s="643" t="s">
        <v>143</v>
      </c>
      <c r="EN2" s="643"/>
      <c r="EO2" s="643"/>
      <c r="EP2" s="179" t="s">
        <v>144</v>
      </c>
      <c r="EQ2" s="643" t="s">
        <v>145</v>
      </c>
      <c r="ER2" s="643"/>
      <c r="ES2" s="643"/>
      <c r="ET2" s="643"/>
      <c r="EU2" s="643" t="s">
        <v>146</v>
      </c>
      <c r="EV2" s="643"/>
      <c r="EW2" s="643"/>
      <c r="EX2" s="643"/>
      <c r="EY2" s="643"/>
      <c r="EZ2" s="644" t="s">
        <v>200</v>
      </c>
      <c r="FA2" s="646" t="s">
        <v>148</v>
      </c>
    </row>
    <row r="3" spans="2:157" s="120" customFormat="1" ht="34.5" thickBot="1" x14ac:dyDescent="0.25">
      <c r="B3" s="639"/>
      <c r="C3" s="181" t="s">
        <v>311</v>
      </c>
      <c r="D3" s="182" t="s">
        <v>343</v>
      </c>
      <c r="E3" s="183" t="s">
        <v>201</v>
      </c>
      <c r="F3" s="184" t="s">
        <v>532</v>
      </c>
      <c r="G3" s="181" t="s">
        <v>390</v>
      </c>
      <c r="H3" s="182" t="s">
        <v>533</v>
      </c>
      <c r="I3" s="185" t="s">
        <v>227</v>
      </c>
      <c r="J3" s="184" t="s">
        <v>534</v>
      </c>
      <c r="K3" s="186" t="s">
        <v>315</v>
      </c>
      <c r="L3" s="181" t="s">
        <v>316</v>
      </c>
      <c r="M3" s="182" t="s">
        <v>509</v>
      </c>
      <c r="N3" s="182" t="s">
        <v>535</v>
      </c>
      <c r="O3" s="182" t="s">
        <v>346</v>
      </c>
      <c r="P3" s="182" t="s">
        <v>347</v>
      </c>
      <c r="Q3" s="182" t="s">
        <v>345</v>
      </c>
      <c r="R3" s="182" t="s">
        <v>348</v>
      </c>
      <c r="S3" s="185" t="s">
        <v>213</v>
      </c>
      <c r="T3" s="181" t="s">
        <v>404</v>
      </c>
      <c r="U3" s="182" t="s">
        <v>405</v>
      </c>
      <c r="V3" s="185" t="s">
        <v>202</v>
      </c>
      <c r="W3" s="181" t="s">
        <v>556</v>
      </c>
      <c r="X3" s="182" t="s">
        <v>536</v>
      </c>
      <c r="Y3" s="182" t="s">
        <v>519</v>
      </c>
      <c r="Z3" s="185" t="s">
        <v>214</v>
      </c>
      <c r="AA3" s="181" t="s">
        <v>351</v>
      </c>
      <c r="AB3" s="182" t="s">
        <v>350</v>
      </c>
      <c r="AC3" s="182" t="s">
        <v>510</v>
      </c>
      <c r="AD3" s="185" t="s">
        <v>203</v>
      </c>
      <c r="AE3" s="181" t="s">
        <v>353</v>
      </c>
      <c r="AF3" s="182" t="s">
        <v>352</v>
      </c>
      <c r="AG3" s="182" t="s">
        <v>319</v>
      </c>
      <c r="AH3" s="187" t="s">
        <v>204</v>
      </c>
      <c r="AI3" s="184" t="s">
        <v>346</v>
      </c>
      <c r="AJ3" s="184" t="s">
        <v>342</v>
      </c>
      <c r="AK3" s="184" t="s">
        <v>537</v>
      </c>
      <c r="AL3" s="181" t="s">
        <v>321</v>
      </c>
      <c r="AM3" s="182" t="s">
        <v>354</v>
      </c>
      <c r="AN3" s="185" t="s">
        <v>205</v>
      </c>
      <c r="AO3" s="181" t="s">
        <v>317</v>
      </c>
      <c r="AP3" s="182" t="s">
        <v>358</v>
      </c>
      <c r="AQ3" s="182" t="s">
        <v>359</v>
      </c>
      <c r="AR3" s="182" t="s">
        <v>355</v>
      </c>
      <c r="AS3" s="182" t="s">
        <v>357</v>
      </c>
      <c r="AT3" s="182" t="s">
        <v>520</v>
      </c>
      <c r="AU3" s="185" t="s">
        <v>206</v>
      </c>
      <c r="AV3" s="185" t="s">
        <v>538</v>
      </c>
      <c r="AW3" s="184" t="s">
        <v>539</v>
      </c>
      <c r="AX3" s="181" t="s">
        <v>392</v>
      </c>
      <c r="AY3" s="182" t="s">
        <v>557</v>
      </c>
      <c r="AZ3" s="182" t="s">
        <v>394</v>
      </c>
      <c r="BA3" s="182" t="s">
        <v>217</v>
      </c>
      <c r="BB3" s="182" t="s">
        <v>395</v>
      </c>
      <c r="BC3" s="182" t="s">
        <v>87</v>
      </c>
      <c r="BD3" s="185" t="s">
        <v>215</v>
      </c>
      <c r="BE3" s="184" t="s">
        <v>540</v>
      </c>
      <c r="BF3" s="184" t="s">
        <v>541</v>
      </c>
      <c r="BG3" s="184" t="s">
        <v>539</v>
      </c>
      <c r="BH3" s="184" t="s">
        <v>542</v>
      </c>
      <c r="BI3" s="181" t="s">
        <v>317</v>
      </c>
      <c r="BJ3" s="182" t="s">
        <v>396</v>
      </c>
      <c r="BK3" s="185" t="s">
        <v>216</v>
      </c>
      <c r="BL3" s="184" t="s">
        <v>346</v>
      </c>
      <c r="BM3" s="181" t="s">
        <v>397</v>
      </c>
      <c r="BN3" s="182" t="s">
        <v>398</v>
      </c>
      <c r="BO3" s="185" t="s">
        <v>207</v>
      </c>
      <c r="BP3" s="181" t="s">
        <v>543</v>
      </c>
      <c r="BQ3" s="182" t="s">
        <v>360</v>
      </c>
      <c r="BR3" s="182" t="s">
        <v>399</v>
      </c>
      <c r="BS3" s="182" t="s">
        <v>400</v>
      </c>
      <c r="BT3" s="185" t="s">
        <v>218</v>
      </c>
      <c r="BU3" s="184" t="s">
        <v>558</v>
      </c>
      <c r="BV3" s="184" t="s">
        <v>324</v>
      </c>
      <c r="BW3" s="181" t="s">
        <v>544</v>
      </c>
      <c r="BX3" s="182" t="s">
        <v>365</v>
      </c>
      <c r="BY3" s="182" t="s">
        <v>326</v>
      </c>
      <c r="BZ3" s="182" t="s">
        <v>364</v>
      </c>
      <c r="CA3" s="182" t="s">
        <v>521</v>
      </c>
      <c r="CB3" s="182" t="s">
        <v>368</v>
      </c>
      <c r="CC3" s="182" t="s">
        <v>367</v>
      </c>
      <c r="CD3" s="182" t="s">
        <v>513</v>
      </c>
      <c r="CE3" s="182" t="s">
        <v>522</v>
      </c>
      <c r="CF3" s="185" t="s">
        <v>208</v>
      </c>
      <c r="CG3" s="181" t="s">
        <v>517</v>
      </c>
      <c r="CH3" s="182" t="s">
        <v>327</v>
      </c>
      <c r="CI3" s="182" t="s">
        <v>370</v>
      </c>
      <c r="CJ3" s="182" t="s">
        <v>371</v>
      </c>
      <c r="CK3" s="182" t="s">
        <v>374</v>
      </c>
      <c r="CL3" s="182" t="s">
        <v>372</v>
      </c>
      <c r="CM3" s="182" t="s">
        <v>373</v>
      </c>
      <c r="CN3" s="185" t="s">
        <v>219</v>
      </c>
      <c r="CO3" s="184" t="s">
        <v>328</v>
      </c>
      <c r="CP3" s="181" t="s">
        <v>317</v>
      </c>
      <c r="CQ3" s="182" t="s">
        <v>375</v>
      </c>
      <c r="CR3" s="185" t="s">
        <v>209</v>
      </c>
      <c r="CS3" s="184" t="s">
        <v>545</v>
      </c>
      <c r="CT3" s="184" t="s">
        <v>559</v>
      </c>
      <c r="CU3" s="184" t="s">
        <v>560</v>
      </c>
      <c r="CV3" s="181" t="s">
        <v>330</v>
      </c>
      <c r="CW3" s="182" t="s">
        <v>523</v>
      </c>
      <c r="CX3" s="185" t="s">
        <v>210</v>
      </c>
      <c r="CY3" s="184" t="s">
        <v>542</v>
      </c>
      <c r="CZ3" s="184" t="s">
        <v>331</v>
      </c>
      <c r="DA3" s="184" t="s">
        <v>546</v>
      </c>
      <c r="DB3" s="184" t="s">
        <v>547</v>
      </c>
      <c r="DC3" s="181" t="s">
        <v>346</v>
      </c>
      <c r="DD3" s="182" t="s">
        <v>362</v>
      </c>
      <c r="DE3" s="182" t="s">
        <v>516</v>
      </c>
      <c r="DF3" s="182" t="s">
        <v>363</v>
      </c>
      <c r="DG3" s="185" t="s">
        <v>220</v>
      </c>
      <c r="DH3" s="181" t="s">
        <v>377</v>
      </c>
      <c r="DI3" s="182" t="s">
        <v>334</v>
      </c>
      <c r="DJ3" s="182" t="s">
        <v>524</v>
      </c>
      <c r="DK3" s="182" t="s">
        <v>378</v>
      </c>
      <c r="DL3" s="182" t="s">
        <v>381</v>
      </c>
      <c r="DM3" s="182" t="s">
        <v>335</v>
      </c>
      <c r="DN3" s="182" t="s">
        <v>385</v>
      </c>
      <c r="DO3" s="182" t="s">
        <v>525</v>
      </c>
      <c r="DP3" s="182" t="s">
        <v>384</v>
      </c>
      <c r="DQ3" s="182" t="s">
        <v>383</v>
      </c>
      <c r="DR3" s="182" t="s">
        <v>380</v>
      </c>
      <c r="DS3" s="185" t="s">
        <v>221</v>
      </c>
      <c r="DT3" s="184" t="s">
        <v>548</v>
      </c>
      <c r="DU3" s="186" t="s">
        <v>337</v>
      </c>
      <c r="DV3" s="181" t="s">
        <v>147</v>
      </c>
      <c r="DW3" s="182" t="s">
        <v>549</v>
      </c>
      <c r="DX3" s="182" t="s">
        <v>526</v>
      </c>
      <c r="DY3" s="185" t="s">
        <v>222</v>
      </c>
      <c r="DZ3" s="184" t="s">
        <v>527</v>
      </c>
      <c r="EA3" s="181" t="s">
        <v>550</v>
      </c>
      <c r="EB3" s="182" t="s">
        <v>528</v>
      </c>
      <c r="EC3" s="185" t="s">
        <v>223</v>
      </c>
      <c r="ED3" s="181" t="s">
        <v>551</v>
      </c>
      <c r="EE3" s="182" t="s">
        <v>528</v>
      </c>
      <c r="EF3" s="185" t="s">
        <v>211</v>
      </c>
      <c r="EG3" s="184" t="s">
        <v>552</v>
      </c>
      <c r="EH3" s="184" t="s">
        <v>553</v>
      </c>
      <c r="EI3" s="184" t="s">
        <v>561</v>
      </c>
      <c r="EJ3" s="181" t="s">
        <v>528</v>
      </c>
      <c r="EK3" s="182" t="s">
        <v>554</v>
      </c>
      <c r="EL3" s="185" t="s">
        <v>212</v>
      </c>
      <c r="EM3" s="181" t="s">
        <v>551</v>
      </c>
      <c r="EN3" s="182" t="s">
        <v>346</v>
      </c>
      <c r="EO3" s="185" t="s">
        <v>228</v>
      </c>
      <c r="EP3" s="186" t="s">
        <v>542</v>
      </c>
      <c r="EQ3" s="186" t="s">
        <v>541</v>
      </c>
      <c r="ER3" s="182" t="s">
        <v>562</v>
      </c>
      <c r="ES3" s="182" t="s">
        <v>224</v>
      </c>
      <c r="ET3" s="185" t="s">
        <v>225</v>
      </c>
      <c r="EU3" s="186" t="s">
        <v>529</v>
      </c>
      <c r="EV3" s="182" t="s">
        <v>555</v>
      </c>
      <c r="EW3" s="182" t="s">
        <v>530</v>
      </c>
      <c r="EX3" s="182" t="s">
        <v>531</v>
      </c>
      <c r="EY3" s="185" t="s">
        <v>226</v>
      </c>
      <c r="EZ3" s="645"/>
      <c r="FA3" s="647"/>
    </row>
    <row r="4" spans="2:157" x14ac:dyDescent="0.2">
      <c r="B4" s="145" t="s">
        <v>424</v>
      </c>
      <c r="C4" s="146">
        <v>8</v>
      </c>
      <c r="D4" s="147"/>
      <c r="E4" s="148">
        <v>8</v>
      </c>
      <c r="F4" s="149"/>
      <c r="G4" s="146"/>
      <c r="H4" s="147"/>
      <c r="I4" s="150"/>
      <c r="J4" s="149"/>
      <c r="K4" s="151">
        <v>45</v>
      </c>
      <c r="L4" s="146">
        <v>3</v>
      </c>
      <c r="M4" s="147">
        <v>1</v>
      </c>
      <c r="N4" s="147">
        <v>2026</v>
      </c>
      <c r="O4" s="147" t="s">
        <v>197</v>
      </c>
      <c r="P4" s="147"/>
      <c r="Q4" s="147"/>
      <c r="R4" s="147"/>
      <c r="S4" s="150">
        <v>2030</v>
      </c>
      <c r="T4" s="146">
        <v>1</v>
      </c>
      <c r="U4" s="147"/>
      <c r="V4" s="150">
        <v>1</v>
      </c>
      <c r="W4" s="146">
        <v>10</v>
      </c>
      <c r="X4" s="147"/>
      <c r="Y4" s="147"/>
      <c r="Z4" s="150">
        <v>10</v>
      </c>
      <c r="AA4" s="146">
        <v>71</v>
      </c>
      <c r="AB4" s="147"/>
      <c r="AC4" s="147"/>
      <c r="AD4" s="150">
        <v>71</v>
      </c>
      <c r="AE4" s="146">
        <v>1</v>
      </c>
      <c r="AF4" s="147"/>
      <c r="AG4" s="147"/>
      <c r="AH4" s="148">
        <v>1</v>
      </c>
      <c r="AI4" s="149"/>
      <c r="AJ4" s="149"/>
      <c r="AK4" s="149"/>
      <c r="AL4" s="146"/>
      <c r="AM4" s="147"/>
      <c r="AN4" s="150"/>
      <c r="AO4" s="146"/>
      <c r="AP4" s="147"/>
      <c r="AQ4" s="147"/>
      <c r="AR4" s="147"/>
      <c r="AS4" s="147"/>
      <c r="AT4" s="147"/>
      <c r="AU4" s="150"/>
      <c r="AV4" s="152"/>
      <c r="AW4" s="149">
        <v>1</v>
      </c>
      <c r="AX4" s="146">
        <v>1</v>
      </c>
      <c r="AY4" s="147">
        <v>36</v>
      </c>
      <c r="AZ4" s="147">
        <v>77</v>
      </c>
      <c r="BA4" s="147">
        <v>0</v>
      </c>
      <c r="BB4" s="147">
        <v>1</v>
      </c>
      <c r="BC4" s="147"/>
      <c r="BD4" s="150">
        <v>115</v>
      </c>
      <c r="BE4" s="149"/>
      <c r="BF4" s="149"/>
      <c r="BG4" s="149"/>
      <c r="BH4" s="149"/>
      <c r="BI4" s="146">
        <v>1</v>
      </c>
      <c r="BJ4" s="147"/>
      <c r="BK4" s="150">
        <v>1</v>
      </c>
      <c r="BL4" s="149"/>
      <c r="BM4" s="146"/>
      <c r="BN4" s="147"/>
      <c r="BO4" s="150"/>
      <c r="BP4" s="146">
        <v>2</v>
      </c>
      <c r="BQ4" s="147">
        <v>1</v>
      </c>
      <c r="BR4" s="147"/>
      <c r="BS4" s="147"/>
      <c r="BT4" s="150">
        <v>3</v>
      </c>
      <c r="BU4" s="149"/>
      <c r="BV4" s="149"/>
      <c r="BW4" s="146">
        <v>163284</v>
      </c>
      <c r="BX4" s="147">
        <v>23</v>
      </c>
      <c r="BY4" s="147">
        <v>8275</v>
      </c>
      <c r="BZ4" s="147">
        <v>2</v>
      </c>
      <c r="CA4" s="147"/>
      <c r="CB4" s="147"/>
      <c r="CC4" s="147"/>
      <c r="CD4" s="147"/>
      <c r="CE4" s="147"/>
      <c r="CF4" s="150">
        <v>171584</v>
      </c>
      <c r="CG4" s="146"/>
      <c r="CH4" s="147">
        <v>191</v>
      </c>
      <c r="CI4" s="147">
        <v>3</v>
      </c>
      <c r="CJ4" s="147"/>
      <c r="CK4" s="147"/>
      <c r="CL4" s="147"/>
      <c r="CM4" s="147"/>
      <c r="CN4" s="150">
        <v>194</v>
      </c>
      <c r="CO4" s="149"/>
      <c r="CP4" s="146"/>
      <c r="CQ4" s="147"/>
      <c r="CR4" s="150"/>
      <c r="CS4" s="149">
        <v>1</v>
      </c>
      <c r="CT4" s="149">
        <v>3</v>
      </c>
      <c r="CU4" s="149"/>
      <c r="CV4" s="146">
        <v>1</v>
      </c>
      <c r="CW4" s="147">
        <v>1</v>
      </c>
      <c r="CX4" s="150">
        <v>2</v>
      </c>
      <c r="CY4" s="149"/>
      <c r="CZ4" s="149"/>
      <c r="DA4" s="149"/>
      <c r="DB4" s="149"/>
      <c r="DC4" s="146">
        <v>0</v>
      </c>
      <c r="DD4" s="147">
        <v>0</v>
      </c>
      <c r="DE4" s="147"/>
      <c r="DF4" s="147"/>
      <c r="DG4" s="150">
        <v>0</v>
      </c>
      <c r="DH4" s="146">
        <v>17</v>
      </c>
      <c r="DI4" s="147">
        <v>37</v>
      </c>
      <c r="DJ4" s="147">
        <v>2</v>
      </c>
      <c r="DK4" s="147">
        <v>5</v>
      </c>
      <c r="DL4" s="147">
        <v>7</v>
      </c>
      <c r="DM4" s="147">
        <v>111</v>
      </c>
      <c r="DN4" s="147"/>
      <c r="DO4" s="147"/>
      <c r="DP4" s="147"/>
      <c r="DQ4" s="147"/>
      <c r="DR4" s="147"/>
      <c r="DS4" s="150">
        <v>179</v>
      </c>
      <c r="DT4" s="149"/>
      <c r="DU4" s="151"/>
      <c r="DV4" s="146"/>
      <c r="DW4" s="147"/>
      <c r="DX4" s="147"/>
      <c r="DY4" s="150"/>
      <c r="DZ4" s="149"/>
      <c r="EA4" s="146"/>
      <c r="EB4" s="147"/>
      <c r="EC4" s="150"/>
      <c r="ED4" s="146"/>
      <c r="EE4" s="147"/>
      <c r="EF4" s="150"/>
      <c r="EG4" s="149"/>
      <c r="EH4" s="149"/>
      <c r="EI4" s="149">
        <v>2</v>
      </c>
      <c r="EJ4" s="146">
        <v>1974</v>
      </c>
      <c r="EK4" s="147">
        <v>8</v>
      </c>
      <c r="EL4" s="150">
        <v>1982</v>
      </c>
      <c r="EM4" s="146"/>
      <c r="EN4" s="147"/>
      <c r="EO4" s="150"/>
      <c r="EP4" s="151"/>
      <c r="EQ4" s="151"/>
      <c r="ER4" s="147"/>
      <c r="ES4" s="147"/>
      <c r="ET4" s="152"/>
      <c r="EU4" s="151"/>
      <c r="EV4" s="147"/>
      <c r="EW4" s="147"/>
      <c r="EX4" s="147"/>
      <c r="EY4" s="152"/>
      <c r="EZ4" s="462">
        <v>176233</v>
      </c>
      <c r="FA4" s="453">
        <v>6.9513852696015139E-3</v>
      </c>
    </row>
    <row r="5" spans="2:157" x14ac:dyDescent="0.2">
      <c r="B5" s="124" t="s">
        <v>425</v>
      </c>
      <c r="C5" s="125">
        <v>39</v>
      </c>
      <c r="D5" s="122"/>
      <c r="E5" s="129">
        <v>39</v>
      </c>
      <c r="F5" s="131"/>
      <c r="G5" s="125">
        <v>3</v>
      </c>
      <c r="H5" s="122"/>
      <c r="I5" s="126">
        <v>3</v>
      </c>
      <c r="J5" s="131"/>
      <c r="K5" s="133">
        <v>186</v>
      </c>
      <c r="L5" s="125">
        <v>127</v>
      </c>
      <c r="M5" s="122">
        <v>1</v>
      </c>
      <c r="N5" s="122">
        <v>4569</v>
      </c>
      <c r="O5" s="122">
        <v>12</v>
      </c>
      <c r="P5" s="122"/>
      <c r="Q5" s="122"/>
      <c r="R5" s="122"/>
      <c r="S5" s="126">
        <v>4709</v>
      </c>
      <c r="T5" s="125"/>
      <c r="U5" s="122">
        <v>1</v>
      </c>
      <c r="V5" s="126">
        <v>1</v>
      </c>
      <c r="W5" s="125">
        <v>66</v>
      </c>
      <c r="X5" s="122"/>
      <c r="Y5" s="122"/>
      <c r="Z5" s="126">
        <v>66</v>
      </c>
      <c r="AA5" s="125">
        <v>498</v>
      </c>
      <c r="AB5" s="122"/>
      <c r="AC5" s="122"/>
      <c r="AD5" s="126">
        <v>498</v>
      </c>
      <c r="AE5" s="125">
        <v>4</v>
      </c>
      <c r="AF5" s="122"/>
      <c r="AG5" s="122"/>
      <c r="AH5" s="129">
        <v>4</v>
      </c>
      <c r="AI5" s="131"/>
      <c r="AJ5" s="131"/>
      <c r="AK5" s="131"/>
      <c r="AL5" s="125">
        <v>1</v>
      </c>
      <c r="AM5" s="122"/>
      <c r="AN5" s="126">
        <v>1</v>
      </c>
      <c r="AO5" s="125"/>
      <c r="AP5" s="122">
        <v>1</v>
      </c>
      <c r="AQ5" s="122"/>
      <c r="AR5" s="122"/>
      <c r="AS5" s="122"/>
      <c r="AT5" s="122"/>
      <c r="AU5" s="126">
        <v>1</v>
      </c>
      <c r="AV5" s="135"/>
      <c r="AW5" s="131">
        <v>1</v>
      </c>
      <c r="AX5" s="125">
        <v>15</v>
      </c>
      <c r="AY5" s="122">
        <v>63</v>
      </c>
      <c r="AZ5" s="122">
        <v>149</v>
      </c>
      <c r="BA5" s="122">
        <v>2</v>
      </c>
      <c r="BB5" s="122">
        <v>7</v>
      </c>
      <c r="BC5" s="122"/>
      <c r="BD5" s="126">
        <v>236</v>
      </c>
      <c r="BE5" s="131">
        <v>2</v>
      </c>
      <c r="BF5" s="131"/>
      <c r="BG5" s="131"/>
      <c r="BH5" s="131">
        <v>5</v>
      </c>
      <c r="BI5" s="125">
        <v>4</v>
      </c>
      <c r="BJ5" s="122"/>
      <c r="BK5" s="126">
        <v>4</v>
      </c>
      <c r="BL5" s="131"/>
      <c r="BM5" s="125"/>
      <c r="BN5" s="122"/>
      <c r="BO5" s="126"/>
      <c r="BP5" s="125">
        <v>35</v>
      </c>
      <c r="BQ5" s="122"/>
      <c r="BR5" s="122"/>
      <c r="BS5" s="122"/>
      <c r="BT5" s="126">
        <v>35</v>
      </c>
      <c r="BU5" s="131">
        <v>1</v>
      </c>
      <c r="BV5" s="131">
        <v>1</v>
      </c>
      <c r="BW5" s="125">
        <v>59496</v>
      </c>
      <c r="BX5" s="122">
        <v>13</v>
      </c>
      <c r="BY5" s="122">
        <v>20488</v>
      </c>
      <c r="BZ5" s="122">
        <v>4</v>
      </c>
      <c r="CA5" s="122">
        <v>3</v>
      </c>
      <c r="CB5" s="122"/>
      <c r="CC5" s="122"/>
      <c r="CD5" s="122"/>
      <c r="CE5" s="122"/>
      <c r="CF5" s="126">
        <v>80004</v>
      </c>
      <c r="CG5" s="125"/>
      <c r="CH5" s="122">
        <v>483</v>
      </c>
      <c r="CI5" s="122">
        <v>99</v>
      </c>
      <c r="CJ5" s="122"/>
      <c r="CK5" s="122"/>
      <c r="CL5" s="122"/>
      <c r="CM5" s="122"/>
      <c r="CN5" s="126">
        <v>582</v>
      </c>
      <c r="CO5" s="131"/>
      <c r="CP5" s="125"/>
      <c r="CQ5" s="122"/>
      <c r="CR5" s="126"/>
      <c r="CS5" s="131">
        <v>11</v>
      </c>
      <c r="CT5" s="131">
        <v>30</v>
      </c>
      <c r="CU5" s="131"/>
      <c r="CV5" s="125">
        <v>2</v>
      </c>
      <c r="CW5" s="122"/>
      <c r="CX5" s="126">
        <v>2</v>
      </c>
      <c r="CY5" s="131">
        <v>2</v>
      </c>
      <c r="CZ5" s="131">
        <v>1</v>
      </c>
      <c r="DA5" s="131"/>
      <c r="DB5" s="131"/>
      <c r="DC5" s="125">
        <v>3</v>
      </c>
      <c r="DD5" s="122">
        <v>5</v>
      </c>
      <c r="DE5" s="122">
        <v>9</v>
      </c>
      <c r="DF5" s="122"/>
      <c r="DG5" s="126">
        <v>17</v>
      </c>
      <c r="DH5" s="125">
        <v>73</v>
      </c>
      <c r="DI5" s="122">
        <v>167</v>
      </c>
      <c r="DJ5" s="122">
        <v>3</v>
      </c>
      <c r="DK5" s="122">
        <v>272</v>
      </c>
      <c r="DL5" s="122">
        <v>41</v>
      </c>
      <c r="DM5" s="122">
        <v>590</v>
      </c>
      <c r="DN5" s="122">
        <v>2</v>
      </c>
      <c r="DO5" s="122">
        <v>1</v>
      </c>
      <c r="DP5" s="122">
        <v>5</v>
      </c>
      <c r="DQ5" s="122">
        <v>0</v>
      </c>
      <c r="DR5" s="122"/>
      <c r="DS5" s="126">
        <v>1154</v>
      </c>
      <c r="DT5" s="131"/>
      <c r="DU5" s="133"/>
      <c r="DV5" s="125"/>
      <c r="DW5" s="122"/>
      <c r="DX5" s="122"/>
      <c r="DY5" s="126"/>
      <c r="DZ5" s="131"/>
      <c r="EA5" s="125">
        <v>1</v>
      </c>
      <c r="EB5" s="122">
        <v>1</v>
      </c>
      <c r="EC5" s="126">
        <v>2</v>
      </c>
      <c r="ED5" s="125"/>
      <c r="EE5" s="122"/>
      <c r="EF5" s="126"/>
      <c r="EG5" s="131"/>
      <c r="EH5" s="131"/>
      <c r="EI5" s="131">
        <v>32</v>
      </c>
      <c r="EJ5" s="125">
        <v>2</v>
      </c>
      <c r="EK5" s="122">
        <v>6</v>
      </c>
      <c r="EL5" s="126">
        <v>8</v>
      </c>
      <c r="EM5" s="125">
        <v>20</v>
      </c>
      <c r="EN5" s="122"/>
      <c r="EO5" s="126">
        <v>20</v>
      </c>
      <c r="EP5" s="133"/>
      <c r="EQ5" s="133">
        <v>1</v>
      </c>
      <c r="ER5" s="122">
        <v>0</v>
      </c>
      <c r="ES5" s="122"/>
      <c r="ET5" s="135">
        <v>1</v>
      </c>
      <c r="EU5" s="133"/>
      <c r="EV5" s="122">
        <v>1</v>
      </c>
      <c r="EW5" s="122"/>
      <c r="EX5" s="122"/>
      <c r="EY5" s="135">
        <v>1</v>
      </c>
      <c r="EZ5" s="463">
        <v>87660</v>
      </c>
      <c r="FA5" s="454">
        <v>3.457686317166868E-3</v>
      </c>
    </row>
    <row r="6" spans="2:157" x14ac:dyDescent="0.2">
      <c r="B6" s="124" t="s">
        <v>426</v>
      </c>
      <c r="C6" s="125">
        <v>56</v>
      </c>
      <c r="D6" s="122">
        <v>0</v>
      </c>
      <c r="E6" s="129">
        <v>56</v>
      </c>
      <c r="F6" s="131"/>
      <c r="G6" s="125" t="s">
        <v>198</v>
      </c>
      <c r="H6" s="122"/>
      <c r="I6" s="126">
        <v>5</v>
      </c>
      <c r="J6" s="131"/>
      <c r="K6" s="133">
        <v>229</v>
      </c>
      <c r="L6" s="125">
        <v>2</v>
      </c>
      <c r="M6" s="122">
        <v>61</v>
      </c>
      <c r="N6" s="122">
        <v>429</v>
      </c>
      <c r="O6" s="122">
        <v>32</v>
      </c>
      <c r="P6" s="122">
        <v>2</v>
      </c>
      <c r="Q6" s="122">
        <v>2</v>
      </c>
      <c r="R6" s="122">
        <v>2</v>
      </c>
      <c r="S6" s="126">
        <v>530</v>
      </c>
      <c r="T6" s="125">
        <v>36</v>
      </c>
      <c r="U6" s="122"/>
      <c r="V6" s="126">
        <v>36</v>
      </c>
      <c r="W6" s="125">
        <v>34</v>
      </c>
      <c r="X6" s="122">
        <v>1</v>
      </c>
      <c r="Y6" s="122"/>
      <c r="Z6" s="126">
        <v>35</v>
      </c>
      <c r="AA6" s="125">
        <v>1892</v>
      </c>
      <c r="AB6" s="122">
        <v>6</v>
      </c>
      <c r="AC6" s="122"/>
      <c r="AD6" s="126">
        <v>1898</v>
      </c>
      <c r="AE6" s="125">
        <v>12</v>
      </c>
      <c r="AF6" s="122"/>
      <c r="AG6" s="122"/>
      <c r="AH6" s="129">
        <v>12</v>
      </c>
      <c r="AI6" s="131"/>
      <c r="AJ6" s="131"/>
      <c r="AK6" s="131"/>
      <c r="AL6" s="125">
        <v>1</v>
      </c>
      <c r="AM6" s="122"/>
      <c r="AN6" s="126">
        <v>1</v>
      </c>
      <c r="AO6" s="125"/>
      <c r="AP6" s="122">
        <v>2</v>
      </c>
      <c r="AQ6" s="122">
        <v>5</v>
      </c>
      <c r="AR6" s="122">
        <v>7</v>
      </c>
      <c r="AS6" s="122"/>
      <c r="AT6" s="122"/>
      <c r="AU6" s="126">
        <v>14</v>
      </c>
      <c r="AV6" s="135"/>
      <c r="AW6" s="131">
        <v>0</v>
      </c>
      <c r="AX6" s="125">
        <v>1</v>
      </c>
      <c r="AY6" s="122">
        <v>26</v>
      </c>
      <c r="AZ6" s="122">
        <v>34</v>
      </c>
      <c r="BA6" s="122">
        <v>2</v>
      </c>
      <c r="BB6" s="122"/>
      <c r="BC6" s="122"/>
      <c r="BD6" s="126">
        <v>63</v>
      </c>
      <c r="BE6" s="131"/>
      <c r="BF6" s="131"/>
      <c r="BG6" s="131"/>
      <c r="BH6" s="131"/>
      <c r="BI6" s="125">
        <v>4</v>
      </c>
      <c r="BJ6" s="122"/>
      <c r="BK6" s="126">
        <v>4</v>
      </c>
      <c r="BL6" s="131"/>
      <c r="BM6" s="125"/>
      <c r="BN6" s="122"/>
      <c r="BO6" s="126"/>
      <c r="BP6" s="125">
        <v>1</v>
      </c>
      <c r="BQ6" s="122">
        <v>0</v>
      </c>
      <c r="BR6" s="122"/>
      <c r="BS6" s="122"/>
      <c r="BT6" s="126">
        <v>1</v>
      </c>
      <c r="BU6" s="131"/>
      <c r="BV6" s="131"/>
      <c r="BW6" s="125">
        <v>22587</v>
      </c>
      <c r="BX6" s="122">
        <v>6</v>
      </c>
      <c r="BY6" s="122">
        <v>2293</v>
      </c>
      <c r="BZ6" s="122">
        <v>10</v>
      </c>
      <c r="CA6" s="122">
        <v>61</v>
      </c>
      <c r="CB6" s="122">
        <v>5</v>
      </c>
      <c r="CC6" s="122">
        <v>0</v>
      </c>
      <c r="CD6" s="122">
        <v>32</v>
      </c>
      <c r="CE6" s="122">
        <v>2</v>
      </c>
      <c r="CF6" s="126">
        <v>24996</v>
      </c>
      <c r="CG6" s="125">
        <v>5</v>
      </c>
      <c r="CH6" s="122">
        <v>106</v>
      </c>
      <c r="CI6" s="122">
        <v>72</v>
      </c>
      <c r="CJ6" s="122">
        <v>3</v>
      </c>
      <c r="CK6" s="122">
        <v>0</v>
      </c>
      <c r="CL6" s="122"/>
      <c r="CM6" s="122"/>
      <c r="CN6" s="126">
        <v>186</v>
      </c>
      <c r="CO6" s="131"/>
      <c r="CP6" s="125"/>
      <c r="CQ6" s="122"/>
      <c r="CR6" s="126"/>
      <c r="CS6" s="131"/>
      <c r="CT6" s="131">
        <v>20</v>
      </c>
      <c r="CU6" s="131"/>
      <c r="CV6" s="125"/>
      <c r="CW6" s="122">
        <v>12</v>
      </c>
      <c r="CX6" s="126">
        <v>12</v>
      </c>
      <c r="CY6" s="131">
        <v>0</v>
      </c>
      <c r="CZ6" s="131"/>
      <c r="DA6" s="131"/>
      <c r="DB6" s="131"/>
      <c r="DC6" s="125">
        <v>2</v>
      </c>
      <c r="DD6" s="122"/>
      <c r="DE6" s="122"/>
      <c r="DF6" s="122"/>
      <c r="DG6" s="126">
        <v>2</v>
      </c>
      <c r="DH6" s="125">
        <v>92</v>
      </c>
      <c r="DI6" s="122">
        <v>307</v>
      </c>
      <c r="DJ6" s="122">
        <v>37</v>
      </c>
      <c r="DK6" s="122">
        <v>210</v>
      </c>
      <c r="DL6" s="122">
        <v>205</v>
      </c>
      <c r="DM6" s="122">
        <v>159</v>
      </c>
      <c r="DN6" s="122">
        <v>48</v>
      </c>
      <c r="DO6" s="122">
        <v>16</v>
      </c>
      <c r="DP6" s="122">
        <v>42</v>
      </c>
      <c r="DQ6" s="122">
        <v>52</v>
      </c>
      <c r="DR6" s="122"/>
      <c r="DS6" s="126">
        <v>1168</v>
      </c>
      <c r="DT6" s="131"/>
      <c r="DU6" s="133"/>
      <c r="DV6" s="125"/>
      <c r="DW6" s="122"/>
      <c r="DX6" s="122"/>
      <c r="DY6" s="126"/>
      <c r="DZ6" s="131"/>
      <c r="EA6" s="125"/>
      <c r="EB6" s="122">
        <v>1</v>
      </c>
      <c r="EC6" s="126">
        <v>1</v>
      </c>
      <c r="ED6" s="125"/>
      <c r="EE6" s="122">
        <v>2</v>
      </c>
      <c r="EF6" s="126">
        <v>2</v>
      </c>
      <c r="EG6" s="131"/>
      <c r="EH6" s="131"/>
      <c r="EI6" s="131"/>
      <c r="EJ6" s="125">
        <v>32</v>
      </c>
      <c r="EK6" s="122">
        <v>3</v>
      </c>
      <c r="EL6" s="126">
        <v>35</v>
      </c>
      <c r="EM6" s="125">
        <v>5</v>
      </c>
      <c r="EN6" s="122">
        <v>5</v>
      </c>
      <c r="EO6" s="126">
        <v>10</v>
      </c>
      <c r="EP6" s="133"/>
      <c r="EQ6" s="133"/>
      <c r="ER6" s="122"/>
      <c r="ES6" s="122"/>
      <c r="ET6" s="135"/>
      <c r="EU6" s="133"/>
      <c r="EV6" s="122"/>
      <c r="EW6" s="122"/>
      <c r="EX6" s="122"/>
      <c r="EY6" s="135"/>
      <c r="EZ6" s="463">
        <v>29316</v>
      </c>
      <c r="FA6" s="454">
        <v>1.1563487574043339E-3</v>
      </c>
    </row>
    <row r="7" spans="2:157" x14ac:dyDescent="0.2">
      <c r="B7" s="124" t="s">
        <v>427</v>
      </c>
      <c r="C7" s="125">
        <v>18</v>
      </c>
      <c r="D7" s="122"/>
      <c r="E7" s="129">
        <v>18</v>
      </c>
      <c r="F7" s="131"/>
      <c r="G7" s="125"/>
      <c r="H7" s="122"/>
      <c r="I7" s="126"/>
      <c r="J7" s="131"/>
      <c r="K7" s="133">
        <v>398</v>
      </c>
      <c r="L7" s="125">
        <v>1</v>
      </c>
      <c r="M7" s="122"/>
      <c r="N7" s="122">
        <v>341</v>
      </c>
      <c r="O7" s="122"/>
      <c r="P7" s="122"/>
      <c r="Q7" s="122"/>
      <c r="R7" s="122"/>
      <c r="S7" s="126">
        <v>342</v>
      </c>
      <c r="T7" s="125"/>
      <c r="U7" s="122"/>
      <c r="V7" s="126"/>
      <c r="W7" s="125">
        <v>4</v>
      </c>
      <c r="X7" s="122"/>
      <c r="Y7" s="122"/>
      <c r="Z7" s="126">
        <v>4</v>
      </c>
      <c r="AA7" s="125">
        <v>4</v>
      </c>
      <c r="AB7" s="122"/>
      <c r="AC7" s="122"/>
      <c r="AD7" s="126">
        <v>4</v>
      </c>
      <c r="AE7" s="125"/>
      <c r="AF7" s="122"/>
      <c r="AG7" s="122"/>
      <c r="AH7" s="129"/>
      <c r="AI7" s="131"/>
      <c r="AJ7" s="131"/>
      <c r="AK7" s="131"/>
      <c r="AL7" s="125"/>
      <c r="AM7" s="122"/>
      <c r="AN7" s="126"/>
      <c r="AO7" s="125"/>
      <c r="AP7" s="122"/>
      <c r="AQ7" s="122"/>
      <c r="AR7" s="122"/>
      <c r="AS7" s="122"/>
      <c r="AT7" s="122"/>
      <c r="AU7" s="126"/>
      <c r="AV7" s="135"/>
      <c r="AW7" s="131"/>
      <c r="AX7" s="125">
        <v>3</v>
      </c>
      <c r="AY7" s="122">
        <v>39</v>
      </c>
      <c r="AZ7" s="122">
        <v>80</v>
      </c>
      <c r="BA7" s="122">
        <v>1</v>
      </c>
      <c r="BB7" s="122">
        <v>2</v>
      </c>
      <c r="BC7" s="122"/>
      <c r="BD7" s="126">
        <v>125</v>
      </c>
      <c r="BE7" s="131"/>
      <c r="BF7" s="131"/>
      <c r="BG7" s="131"/>
      <c r="BH7" s="131"/>
      <c r="BI7" s="125">
        <v>1</v>
      </c>
      <c r="BJ7" s="122"/>
      <c r="BK7" s="126">
        <v>1</v>
      </c>
      <c r="BL7" s="131"/>
      <c r="BM7" s="125"/>
      <c r="BN7" s="122"/>
      <c r="BO7" s="126"/>
      <c r="BP7" s="125">
        <v>8</v>
      </c>
      <c r="BQ7" s="122"/>
      <c r="BR7" s="122"/>
      <c r="BS7" s="122"/>
      <c r="BT7" s="126">
        <v>8</v>
      </c>
      <c r="BU7" s="131"/>
      <c r="BV7" s="131"/>
      <c r="BW7" s="125">
        <v>69952</v>
      </c>
      <c r="BX7" s="122">
        <v>30</v>
      </c>
      <c r="BY7" s="122">
        <v>992</v>
      </c>
      <c r="BZ7" s="122">
        <v>7</v>
      </c>
      <c r="CA7" s="122"/>
      <c r="CB7" s="122"/>
      <c r="CC7" s="122"/>
      <c r="CD7" s="122"/>
      <c r="CE7" s="122">
        <v>5</v>
      </c>
      <c r="CF7" s="126">
        <v>70986</v>
      </c>
      <c r="CG7" s="125"/>
      <c r="CH7" s="122">
        <v>34</v>
      </c>
      <c r="CI7" s="122">
        <v>1</v>
      </c>
      <c r="CJ7" s="122"/>
      <c r="CK7" s="122"/>
      <c r="CL7" s="122"/>
      <c r="CM7" s="122"/>
      <c r="CN7" s="126">
        <v>35</v>
      </c>
      <c r="CO7" s="131"/>
      <c r="CP7" s="125"/>
      <c r="CQ7" s="122"/>
      <c r="CR7" s="126"/>
      <c r="CS7" s="131"/>
      <c r="CT7" s="131">
        <v>15</v>
      </c>
      <c r="CU7" s="131"/>
      <c r="CV7" s="125"/>
      <c r="CW7" s="122"/>
      <c r="CX7" s="126"/>
      <c r="CY7" s="131">
        <v>0</v>
      </c>
      <c r="CZ7" s="131"/>
      <c r="DA7" s="131"/>
      <c r="DB7" s="131"/>
      <c r="DC7" s="125">
        <v>0</v>
      </c>
      <c r="DD7" s="122">
        <v>3</v>
      </c>
      <c r="DE7" s="122">
        <v>1</v>
      </c>
      <c r="DF7" s="122"/>
      <c r="DG7" s="126">
        <v>4</v>
      </c>
      <c r="DH7" s="125">
        <v>2</v>
      </c>
      <c r="DI7" s="122">
        <v>35</v>
      </c>
      <c r="DJ7" s="122">
        <v>1</v>
      </c>
      <c r="DK7" s="122"/>
      <c r="DL7" s="122">
        <v>2</v>
      </c>
      <c r="DM7" s="122">
        <v>22</v>
      </c>
      <c r="DN7" s="122"/>
      <c r="DO7" s="122"/>
      <c r="DP7" s="122"/>
      <c r="DQ7" s="122"/>
      <c r="DR7" s="122"/>
      <c r="DS7" s="126">
        <v>62</v>
      </c>
      <c r="DT7" s="131"/>
      <c r="DU7" s="133"/>
      <c r="DV7" s="125"/>
      <c r="DW7" s="122"/>
      <c r="DX7" s="122"/>
      <c r="DY7" s="126"/>
      <c r="DZ7" s="131"/>
      <c r="EA7" s="125">
        <v>0</v>
      </c>
      <c r="EB7" s="122"/>
      <c r="EC7" s="126">
        <v>0</v>
      </c>
      <c r="ED7" s="125"/>
      <c r="EE7" s="122"/>
      <c r="EF7" s="126"/>
      <c r="EG7" s="131"/>
      <c r="EH7" s="131"/>
      <c r="EI7" s="131"/>
      <c r="EJ7" s="125"/>
      <c r="EK7" s="122"/>
      <c r="EL7" s="126"/>
      <c r="EM7" s="125">
        <v>12</v>
      </c>
      <c r="EN7" s="122"/>
      <c r="EO7" s="126">
        <v>12</v>
      </c>
      <c r="EP7" s="133"/>
      <c r="EQ7" s="133"/>
      <c r="ER7" s="122"/>
      <c r="ES7" s="122"/>
      <c r="ET7" s="135"/>
      <c r="EU7" s="133"/>
      <c r="EV7" s="122"/>
      <c r="EW7" s="122"/>
      <c r="EX7" s="122"/>
      <c r="EY7" s="135"/>
      <c r="EZ7" s="463">
        <v>72014</v>
      </c>
      <c r="FA7" s="454">
        <v>2.8405409815703267E-3</v>
      </c>
    </row>
    <row r="8" spans="2:157" x14ac:dyDescent="0.2">
      <c r="B8" s="124" t="s">
        <v>428</v>
      </c>
      <c r="C8" s="125">
        <v>110</v>
      </c>
      <c r="D8" s="122">
        <v>8</v>
      </c>
      <c r="E8" s="129">
        <v>118</v>
      </c>
      <c r="F8" s="131"/>
      <c r="G8" s="125"/>
      <c r="H8" s="122"/>
      <c r="I8" s="126"/>
      <c r="J8" s="131"/>
      <c r="K8" s="133">
        <v>341</v>
      </c>
      <c r="L8" s="125">
        <v>1</v>
      </c>
      <c r="M8" s="122">
        <v>5</v>
      </c>
      <c r="N8" s="122">
        <v>392</v>
      </c>
      <c r="O8" s="122">
        <v>126</v>
      </c>
      <c r="P8" s="122"/>
      <c r="Q8" s="122">
        <v>0</v>
      </c>
      <c r="R8" s="122"/>
      <c r="S8" s="126">
        <v>524</v>
      </c>
      <c r="T8" s="125">
        <v>3</v>
      </c>
      <c r="U8" s="122"/>
      <c r="V8" s="126">
        <v>3</v>
      </c>
      <c r="W8" s="125">
        <v>78</v>
      </c>
      <c r="X8" s="122"/>
      <c r="Y8" s="122">
        <v>1</v>
      </c>
      <c r="Z8" s="126">
        <v>79</v>
      </c>
      <c r="AA8" s="125">
        <v>384</v>
      </c>
      <c r="AB8" s="122"/>
      <c r="AC8" s="122"/>
      <c r="AD8" s="126">
        <v>384</v>
      </c>
      <c r="AE8" s="125">
        <v>3</v>
      </c>
      <c r="AF8" s="122">
        <v>6</v>
      </c>
      <c r="AG8" s="122"/>
      <c r="AH8" s="129">
        <v>9</v>
      </c>
      <c r="AI8" s="131">
        <v>2</v>
      </c>
      <c r="AJ8" s="131"/>
      <c r="AK8" s="131"/>
      <c r="AL8" s="125">
        <v>1</v>
      </c>
      <c r="AM8" s="122">
        <v>14</v>
      </c>
      <c r="AN8" s="126">
        <v>15</v>
      </c>
      <c r="AO8" s="125"/>
      <c r="AP8" s="122"/>
      <c r="AQ8" s="122"/>
      <c r="AR8" s="122"/>
      <c r="AS8" s="122">
        <v>0</v>
      </c>
      <c r="AT8" s="122"/>
      <c r="AU8" s="126">
        <v>0</v>
      </c>
      <c r="AV8" s="135"/>
      <c r="AW8" s="131">
        <v>1</v>
      </c>
      <c r="AX8" s="125">
        <v>2</v>
      </c>
      <c r="AY8" s="122">
        <v>17</v>
      </c>
      <c r="AZ8" s="122">
        <v>36</v>
      </c>
      <c r="BA8" s="122">
        <v>4</v>
      </c>
      <c r="BB8" s="122">
        <v>0</v>
      </c>
      <c r="BC8" s="122"/>
      <c r="BD8" s="126">
        <v>59</v>
      </c>
      <c r="BE8" s="131"/>
      <c r="BF8" s="131"/>
      <c r="BG8" s="131"/>
      <c r="BH8" s="131"/>
      <c r="BI8" s="125">
        <v>4</v>
      </c>
      <c r="BJ8" s="122"/>
      <c r="BK8" s="126">
        <v>4</v>
      </c>
      <c r="BL8" s="131">
        <v>2</v>
      </c>
      <c r="BM8" s="125"/>
      <c r="BN8" s="122"/>
      <c r="BO8" s="126"/>
      <c r="BP8" s="125">
        <v>70</v>
      </c>
      <c r="BQ8" s="122">
        <v>14</v>
      </c>
      <c r="BR8" s="122"/>
      <c r="BS8" s="122"/>
      <c r="BT8" s="126">
        <v>84</v>
      </c>
      <c r="BU8" s="131"/>
      <c r="BV8" s="131"/>
      <c r="BW8" s="125">
        <v>80448</v>
      </c>
      <c r="BX8" s="122">
        <v>100</v>
      </c>
      <c r="BY8" s="122">
        <v>11864</v>
      </c>
      <c r="BZ8" s="122">
        <v>72</v>
      </c>
      <c r="CA8" s="122">
        <v>20</v>
      </c>
      <c r="CB8" s="122">
        <v>0</v>
      </c>
      <c r="CC8" s="122"/>
      <c r="CD8" s="122">
        <v>11</v>
      </c>
      <c r="CE8" s="122">
        <v>3</v>
      </c>
      <c r="CF8" s="126">
        <v>92518</v>
      </c>
      <c r="CG8" s="125">
        <v>18</v>
      </c>
      <c r="CH8" s="122">
        <v>59</v>
      </c>
      <c r="CI8" s="122">
        <v>3</v>
      </c>
      <c r="CJ8" s="122">
        <v>64</v>
      </c>
      <c r="CK8" s="122"/>
      <c r="CL8" s="122"/>
      <c r="CM8" s="122"/>
      <c r="CN8" s="126">
        <v>144</v>
      </c>
      <c r="CO8" s="131"/>
      <c r="CP8" s="125"/>
      <c r="CQ8" s="122"/>
      <c r="CR8" s="126"/>
      <c r="CS8" s="131">
        <v>1</v>
      </c>
      <c r="CT8" s="131">
        <v>25</v>
      </c>
      <c r="CU8" s="131"/>
      <c r="CV8" s="125"/>
      <c r="CW8" s="122">
        <v>17</v>
      </c>
      <c r="CX8" s="126">
        <v>17</v>
      </c>
      <c r="CY8" s="131">
        <v>1</v>
      </c>
      <c r="CZ8" s="131"/>
      <c r="DA8" s="131"/>
      <c r="DB8" s="131"/>
      <c r="DC8" s="125">
        <v>13</v>
      </c>
      <c r="DD8" s="122">
        <v>0</v>
      </c>
      <c r="DE8" s="122">
        <v>5</v>
      </c>
      <c r="DF8" s="122">
        <v>2</v>
      </c>
      <c r="DG8" s="126">
        <v>20</v>
      </c>
      <c r="DH8" s="125">
        <v>27</v>
      </c>
      <c r="DI8" s="122">
        <v>55</v>
      </c>
      <c r="DJ8" s="122">
        <v>14</v>
      </c>
      <c r="DK8" s="122">
        <v>26</v>
      </c>
      <c r="DL8" s="122">
        <v>15</v>
      </c>
      <c r="DM8" s="122">
        <v>56</v>
      </c>
      <c r="DN8" s="122">
        <v>0</v>
      </c>
      <c r="DO8" s="122">
        <v>4</v>
      </c>
      <c r="DP8" s="122">
        <v>2</v>
      </c>
      <c r="DQ8" s="122">
        <v>35</v>
      </c>
      <c r="DR8" s="122">
        <v>3</v>
      </c>
      <c r="DS8" s="126">
        <v>237</v>
      </c>
      <c r="DT8" s="131"/>
      <c r="DU8" s="133"/>
      <c r="DV8" s="125">
        <v>0</v>
      </c>
      <c r="DW8" s="122">
        <v>3</v>
      </c>
      <c r="DX8" s="122"/>
      <c r="DY8" s="126">
        <v>3</v>
      </c>
      <c r="DZ8" s="131"/>
      <c r="EA8" s="125"/>
      <c r="EB8" s="122">
        <v>40</v>
      </c>
      <c r="EC8" s="126">
        <v>40</v>
      </c>
      <c r="ED8" s="125"/>
      <c r="EE8" s="122">
        <v>10</v>
      </c>
      <c r="EF8" s="126">
        <v>10</v>
      </c>
      <c r="EG8" s="131"/>
      <c r="EH8" s="131"/>
      <c r="EI8" s="131">
        <v>4</v>
      </c>
      <c r="EJ8" s="125">
        <v>159</v>
      </c>
      <c r="EK8" s="122"/>
      <c r="EL8" s="126">
        <v>159</v>
      </c>
      <c r="EM8" s="125">
        <v>50</v>
      </c>
      <c r="EN8" s="122">
        <v>12</v>
      </c>
      <c r="EO8" s="126">
        <v>62</v>
      </c>
      <c r="EP8" s="133"/>
      <c r="EQ8" s="133"/>
      <c r="ER8" s="122"/>
      <c r="ES8" s="122"/>
      <c r="ET8" s="135"/>
      <c r="EU8" s="133">
        <v>3</v>
      </c>
      <c r="EV8" s="122"/>
      <c r="EW8" s="122">
        <v>2</v>
      </c>
      <c r="EX8" s="122"/>
      <c r="EY8" s="135">
        <v>5</v>
      </c>
      <c r="EZ8" s="463">
        <v>94871</v>
      </c>
      <c r="FA8" s="454">
        <v>3.7421190804921055E-3</v>
      </c>
    </row>
    <row r="9" spans="2:157" x14ac:dyDescent="0.2">
      <c r="B9" s="124" t="s">
        <v>64</v>
      </c>
      <c r="C9" s="125">
        <v>15</v>
      </c>
      <c r="D9" s="122"/>
      <c r="E9" s="129">
        <v>15</v>
      </c>
      <c r="F9" s="131"/>
      <c r="G9" s="125"/>
      <c r="H9" s="122"/>
      <c r="I9" s="126"/>
      <c r="J9" s="131"/>
      <c r="K9" s="133">
        <v>369</v>
      </c>
      <c r="L9" s="125"/>
      <c r="M9" s="122"/>
      <c r="N9" s="122">
        <v>23</v>
      </c>
      <c r="O9" s="122">
        <v>1</v>
      </c>
      <c r="P9" s="122"/>
      <c r="Q9" s="122"/>
      <c r="R9" s="122"/>
      <c r="S9" s="126">
        <v>24</v>
      </c>
      <c r="T9" s="125"/>
      <c r="U9" s="122"/>
      <c r="V9" s="126"/>
      <c r="W9" s="125"/>
      <c r="X9" s="122"/>
      <c r="Y9" s="122"/>
      <c r="Z9" s="126"/>
      <c r="AA9" s="125">
        <v>5</v>
      </c>
      <c r="AB9" s="122"/>
      <c r="AC9" s="122"/>
      <c r="AD9" s="126">
        <v>5</v>
      </c>
      <c r="AE9" s="125"/>
      <c r="AF9" s="122"/>
      <c r="AG9" s="122"/>
      <c r="AH9" s="129"/>
      <c r="AI9" s="131"/>
      <c r="AJ9" s="131"/>
      <c r="AK9" s="131"/>
      <c r="AL9" s="125"/>
      <c r="AM9" s="122"/>
      <c r="AN9" s="126"/>
      <c r="AO9" s="125"/>
      <c r="AP9" s="122"/>
      <c r="AQ9" s="122"/>
      <c r="AR9" s="122"/>
      <c r="AS9" s="122"/>
      <c r="AT9" s="122"/>
      <c r="AU9" s="126"/>
      <c r="AV9" s="135"/>
      <c r="AW9" s="131"/>
      <c r="AX9" s="125"/>
      <c r="AY9" s="122">
        <v>1</v>
      </c>
      <c r="AZ9" s="122">
        <v>12</v>
      </c>
      <c r="BA9" s="122"/>
      <c r="BB9" s="122"/>
      <c r="BC9" s="122"/>
      <c r="BD9" s="126">
        <v>13</v>
      </c>
      <c r="BE9" s="131"/>
      <c r="BF9" s="131"/>
      <c r="BG9" s="131"/>
      <c r="BH9" s="131"/>
      <c r="BI9" s="125">
        <v>4</v>
      </c>
      <c r="BJ9" s="122">
        <v>0</v>
      </c>
      <c r="BK9" s="126">
        <v>4</v>
      </c>
      <c r="BL9" s="131"/>
      <c r="BM9" s="125"/>
      <c r="BN9" s="122"/>
      <c r="BO9" s="126"/>
      <c r="BP9" s="125">
        <v>6</v>
      </c>
      <c r="BQ9" s="122"/>
      <c r="BR9" s="122">
        <v>1</v>
      </c>
      <c r="BS9" s="122"/>
      <c r="BT9" s="126">
        <v>7</v>
      </c>
      <c r="BU9" s="131"/>
      <c r="BV9" s="131"/>
      <c r="BW9" s="125">
        <v>9139</v>
      </c>
      <c r="BX9" s="122"/>
      <c r="BY9" s="122">
        <v>929</v>
      </c>
      <c r="BZ9" s="122"/>
      <c r="CA9" s="122"/>
      <c r="CB9" s="122"/>
      <c r="CC9" s="122"/>
      <c r="CD9" s="122"/>
      <c r="CE9" s="122"/>
      <c r="CF9" s="126">
        <v>10068</v>
      </c>
      <c r="CG9" s="125"/>
      <c r="CH9" s="122">
        <v>8</v>
      </c>
      <c r="CI9" s="122"/>
      <c r="CJ9" s="122"/>
      <c r="CK9" s="122"/>
      <c r="CL9" s="122"/>
      <c r="CM9" s="122"/>
      <c r="CN9" s="126">
        <v>8</v>
      </c>
      <c r="CO9" s="131"/>
      <c r="CP9" s="125"/>
      <c r="CQ9" s="122"/>
      <c r="CR9" s="126"/>
      <c r="CS9" s="131"/>
      <c r="CT9" s="131"/>
      <c r="CU9" s="131"/>
      <c r="CV9" s="125"/>
      <c r="CW9" s="122"/>
      <c r="CX9" s="126"/>
      <c r="CY9" s="131"/>
      <c r="CZ9" s="131"/>
      <c r="DA9" s="131"/>
      <c r="DB9" s="131"/>
      <c r="DC9" s="125"/>
      <c r="DD9" s="122"/>
      <c r="DE9" s="122"/>
      <c r="DF9" s="122"/>
      <c r="DG9" s="126"/>
      <c r="DH9" s="125"/>
      <c r="DI9" s="122">
        <v>4</v>
      </c>
      <c r="DJ9" s="122">
        <v>1</v>
      </c>
      <c r="DK9" s="122"/>
      <c r="DL9" s="122">
        <v>3</v>
      </c>
      <c r="DM9" s="122">
        <v>4</v>
      </c>
      <c r="DN9" s="122">
        <v>3</v>
      </c>
      <c r="DO9" s="122"/>
      <c r="DP9" s="122"/>
      <c r="DQ9" s="122"/>
      <c r="DR9" s="122"/>
      <c r="DS9" s="126">
        <v>15</v>
      </c>
      <c r="DT9" s="131"/>
      <c r="DU9" s="133"/>
      <c r="DV9" s="125"/>
      <c r="DW9" s="122"/>
      <c r="DX9" s="122"/>
      <c r="DY9" s="126"/>
      <c r="DZ9" s="131"/>
      <c r="EA9" s="125"/>
      <c r="EB9" s="122">
        <v>22</v>
      </c>
      <c r="EC9" s="126">
        <v>22</v>
      </c>
      <c r="ED9" s="125"/>
      <c r="EE9" s="122"/>
      <c r="EF9" s="126"/>
      <c r="EG9" s="131"/>
      <c r="EH9" s="131"/>
      <c r="EI9" s="131"/>
      <c r="EJ9" s="125"/>
      <c r="EK9" s="122">
        <v>0</v>
      </c>
      <c r="EL9" s="126">
        <v>0</v>
      </c>
      <c r="EM9" s="125">
        <v>12</v>
      </c>
      <c r="EN9" s="122"/>
      <c r="EO9" s="126">
        <v>12</v>
      </c>
      <c r="EP9" s="133"/>
      <c r="EQ9" s="133"/>
      <c r="ER9" s="122"/>
      <c r="ES9" s="122"/>
      <c r="ET9" s="135"/>
      <c r="EU9" s="133"/>
      <c r="EV9" s="122"/>
      <c r="EW9" s="122"/>
      <c r="EX9" s="122"/>
      <c r="EY9" s="135"/>
      <c r="EZ9" s="463">
        <v>10562</v>
      </c>
      <c r="FA9" s="454">
        <v>4.1661057360160234E-4</v>
      </c>
    </row>
    <row r="10" spans="2:157" x14ac:dyDescent="0.2">
      <c r="B10" s="124" t="s">
        <v>429</v>
      </c>
      <c r="C10" s="125">
        <v>49</v>
      </c>
      <c r="D10" s="122"/>
      <c r="E10" s="129">
        <v>49</v>
      </c>
      <c r="F10" s="131"/>
      <c r="G10" s="125">
        <v>3</v>
      </c>
      <c r="H10" s="122"/>
      <c r="I10" s="126">
        <v>3</v>
      </c>
      <c r="J10" s="131"/>
      <c r="K10" s="133">
        <v>79</v>
      </c>
      <c r="L10" s="125">
        <v>17</v>
      </c>
      <c r="M10" s="122">
        <v>1</v>
      </c>
      <c r="N10" s="122">
        <v>1751</v>
      </c>
      <c r="O10" s="122">
        <v>208</v>
      </c>
      <c r="P10" s="122"/>
      <c r="Q10" s="122"/>
      <c r="R10" s="122"/>
      <c r="S10" s="126">
        <v>1977</v>
      </c>
      <c r="T10" s="125">
        <v>0</v>
      </c>
      <c r="U10" s="122"/>
      <c r="V10" s="126">
        <v>0</v>
      </c>
      <c r="W10" s="125">
        <v>18</v>
      </c>
      <c r="X10" s="122">
        <v>2</v>
      </c>
      <c r="Y10" s="122"/>
      <c r="Z10" s="126">
        <v>20</v>
      </c>
      <c r="AA10" s="125">
        <v>13</v>
      </c>
      <c r="AB10" s="122"/>
      <c r="AC10" s="122"/>
      <c r="AD10" s="126">
        <v>13</v>
      </c>
      <c r="AE10" s="125">
        <v>9</v>
      </c>
      <c r="AF10" s="122">
        <v>0</v>
      </c>
      <c r="AG10" s="122"/>
      <c r="AH10" s="129">
        <v>9</v>
      </c>
      <c r="AI10" s="131"/>
      <c r="AJ10" s="131"/>
      <c r="AK10" s="131"/>
      <c r="AL10" s="125"/>
      <c r="AM10" s="122">
        <v>1</v>
      </c>
      <c r="AN10" s="126">
        <v>1</v>
      </c>
      <c r="AO10" s="125"/>
      <c r="AP10" s="122"/>
      <c r="AQ10" s="122"/>
      <c r="AR10" s="122">
        <v>1</v>
      </c>
      <c r="AS10" s="122"/>
      <c r="AT10" s="122"/>
      <c r="AU10" s="126">
        <v>1</v>
      </c>
      <c r="AV10" s="135"/>
      <c r="AW10" s="131">
        <v>2</v>
      </c>
      <c r="AX10" s="125">
        <v>5</v>
      </c>
      <c r="AY10" s="122">
        <v>29</v>
      </c>
      <c r="AZ10" s="122">
        <v>103</v>
      </c>
      <c r="BA10" s="122">
        <v>0</v>
      </c>
      <c r="BB10" s="122">
        <v>3</v>
      </c>
      <c r="BC10" s="122"/>
      <c r="BD10" s="126">
        <v>140</v>
      </c>
      <c r="BE10" s="131">
        <v>1</v>
      </c>
      <c r="BF10" s="131"/>
      <c r="BG10" s="131"/>
      <c r="BH10" s="131">
        <v>1</v>
      </c>
      <c r="BI10" s="125">
        <v>1</v>
      </c>
      <c r="BJ10" s="122"/>
      <c r="BK10" s="126">
        <v>1</v>
      </c>
      <c r="BL10" s="131"/>
      <c r="BM10" s="125">
        <v>2</v>
      </c>
      <c r="BN10" s="122"/>
      <c r="BO10" s="126">
        <v>2</v>
      </c>
      <c r="BP10" s="125">
        <v>12</v>
      </c>
      <c r="BQ10" s="122">
        <v>1</v>
      </c>
      <c r="BR10" s="122"/>
      <c r="BS10" s="122"/>
      <c r="BT10" s="126">
        <v>13</v>
      </c>
      <c r="BU10" s="131"/>
      <c r="BV10" s="131"/>
      <c r="BW10" s="125">
        <v>94597</v>
      </c>
      <c r="BX10" s="122">
        <v>1</v>
      </c>
      <c r="BY10" s="122">
        <v>2554</v>
      </c>
      <c r="BZ10" s="122">
        <v>8</v>
      </c>
      <c r="CA10" s="122"/>
      <c r="CB10" s="122">
        <v>0</v>
      </c>
      <c r="CC10" s="122"/>
      <c r="CD10" s="122">
        <v>1</v>
      </c>
      <c r="CE10" s="122"/>
      <c r="CF10" s="126">
        <v>97161</v>
      </c>
      <c r="CG10" s="125"/>
      <c r="CH10" s="122">
        <v>151</v>
      </c>
      <c r="CI10" s="122">
        <v>23</v>
      </c>
      <c r="CJ10" s="122"/>
      <c r="CK10" s="122">
        <v>0</v>
      </c>
      <c r="CL10" s="122"/>
      <c r="CM10" s="122"/>
      <c r="CN10" s="126">
        <v>174</v>
      </c>
      <c r="CO10" s="131"/>
      <c r="CP10" s="125"/>
      <c r="CQ10" s="122"/>
      <c r="CR10" s="126"/>
      <c r="CS10" s="131">
        <v>1</v>
      </c>
      <c r="CT10" s="131">
        <v>27</v>
      </c>
      <c r="CU10" s="131">
        <v>2</v>
      </c>
      <c r="CV10" s="125"/>
      <c r="CW10" s="122">
        <v>1</v>
      </c>
      <c r="CX10" s="126">
        <v>1</v>
      </c>
      <c r="CY10" s="131">
        <v>1</v>
      </c>
      <c r="CZ10" s="131"/>
      <c r="DA10" s="131"/>
      <c r="DB10" s="131"/>
      <c r="DC10" s="125">
        <v>3</v>
      </c>
      <c r="DD10" s="122">
        <v>22</v>
      </c>
      <c r="DE10" s="122">
        <v>2</v>
      </c>
      <c r="DF10" s="122">
        <v>0</v>
      </c>
      <c r="DG10" s="126">
        <v>27</v>
      </c>
      <c r="DH10" s="125">
        <v>36</v>
      </c>
      <c r="DI10" s="122">
        <v>75</v>
      </c>
      <c r="DJ10" s="122">
        <v>2</v>
      </c>
      <c r="DK10" s="122">
        <v>157</v>
      </c>
      <c r="DL10" s="122">
        <v>20</v>
      </c>
      <c r="DM10" s="122">
        <v>130</v>
      </c>
      <c r="DN10" s="122"/>
      <c r="DO10" s="122"/>
      <c r="DP10" s="122">
        <v>4</v>
      </c>
      <c r="DQ10" s="122">
        <v>0</v>
      </c>
      <c r="DR10" s="122"/>
      <c r="DS10" s="126">
        <v>424</v>
      </c>
      <c r="DT10" s="131"/>
      <c r="DU10" s="133"/>
      <c r="DV10" s="125"/>
      <c r="DW10" s="122">
        <v>1</v>
      </c>
      <c r="DX10" s="122"/>
      <c r="DY10" s="126">
        <v>1</v>
      </c>
      <c r="DZ10" s="131"/>
      <c r="EA10" s="125">
        <v>5</v>
      </c>
      <c r="EB10" s="122"/>
      <c r="EC10" s="126">
        <v>5</v>
      </c>
      <c r="ED10" s="125"/>
      <c r="EE10" s="122"/>
      <c r="EF10" s="126"/>
      <c r="EG10" s="131"/>
      <c r="EH10" s="131"/>
      <c r="EI10" s="131">
        <v>8</v>
      </c>
      <c r="EJ10" s="125">
        <v>22</v>
      </c>
      <c r="EK10" s="122">
        <v>10</v>
      </c>
      <c r="EL10" s="126">
        <v>32</v>
      </c>
      <c r="EM10" s="125">
        <v>9</v>
      </c>
      <c r="EN10" s="122"/>
      <c r="EO10" s="126">
        <v>9</v>
      </c>
      <c r="EP10" s="133"/>
      <c r="EQ10" s="133"/>
      <c r="ER10" s="122"/>
      <c r="ES10" s="122"/>
      <c r="ET10" s="135"/>
      <c r="EU10" s="133"/>
      <c r="EV10" s="122">
        <v>0</v>
      </c>
      <c r="EW10" s="122">
        <v>0</v>
      </c>
      <c r="EX10" s="122"/>
      <c r="EY10" s="135">
        <v>0</v>
      </c>
      <c r="EZ10" s="463">
        <v>100185</v>
      </c>
      <c r="FA10" s="454">
        <v>3.9517260288086092E-3</v>
      </c>
    </row>
    <row r="11" spans="2:157" ht="13.5" thickBot="1" x14ac:dyDescent="0.25">
      <c r="B11" s="137" t="s">
        <v>408</v>
      </c>
      <c r="C11" s="138">
        <v>94</v>
      </c>
      <c r="D11" s="139">
        <v>0</v>
      </c>
      <c r="E11" s="140">
        <v>94</v>
      </c>
      <c r="F11" s="141"/>
      <c r="G11" s="138">
        <v>1</v>
      </c>
      <c r="H11" s="139"/>
      <c r="I11" s="142">
        <v>1</v>
      </c>
      <c r="J11" s="141"/>
      <c r="K11" s="143">
        <v>873</v>
      </c>
      <c r="L11" s="138">
        <v>12</v>
      </c>
      <c r="M11" s="139">
        <v>17</v>
      </c>
      <c r="N11" s="139">
        <v>1344</v>
      </c>
      <c r="O11" s="139">
        <v>121</v>
      </c>
      <c r="P11" s="139"/>
      <c r="Q11" s="139">
        <v>0</v>
      </c>
      <c r="R11" s="139"/>
      <c r="S11" s="142">
        <v>1494</v>
      </c>
      <c r="T11" s="138"/>
      <c r="U11" s="139"/>
      <c r="V11" s="142"/>
      <c r="W11" s="138">
        <v>52</v>
      </c>
      <c r="X11" s="139">
        <v>4</v>
      </c>
      <c r="Y11" s="139"/>
      <c r="Z11" s="142">
        <v>56</v>
      </c>
      <c r="AA11" s="138">
        <v>545</v>
      </c>
      <c r="AB11" s="139">
        <v>0</v>
      </c>
      <c r="AC11" s="139"/>
      <c r="AD11" s="142">
        <v>545</v>
      </c>
      <c r="AE11" s="138">
        <v>2</v>
      </c>
      <c r="AF11" s="139"/>
      <c r="AG11" s="139"/>
      <c r="AH11" s="140">
        <v>2</v>
      </c>
      <c r="AI11" s="141"/>
      <c r="AJ11" s="141"/>
      <c r="AK11" s="141"/>
      <c r="AL11" s="138">
        <v>4</v>
      </c>
      <c r="AM11" s="139"/>
      <c r="AN11" s="142">
        <v>4</v>
      </c>
      <c r="AO11" s="138"/>
      <c r="AP11" s="139"/>
      <c r="AQ11" s="139"/>
      <c r="AR11" s="139">
        <v>4</v>
      </c>
      <c r="AS11" s="139">
        <v>0</v>
      </c>
      <c r="AT11" s="139"/>
      <c r="AU11" s="142">
        <v>4</v>
      </c>
      <c r="AV11" s="144"/>
      <c r="AW11" s="141">
        <v>1</v>
      </c>
      <c r="AX11" s="138">
        <v>9</v>
      </c>
      <c r="AY11" s="139">
        <v>33</v>
      </c>
      <c r="AZ11" s="139">
        <v>67</v>
      </c>
      <c r="BA11" s="139">
        <v>1</v>
      </c>
      <c r="BB11" s="139">
        <v>8</v>
      </c>
      <c r="BC11" s="139"/>
      <c r="BD11" s="142">
        <v>118</v>
      </c>
      <c r="BE11" s="141"/>
      <c r="BF11" s="141"/>
      <c r="BG11" s="141"/>
      <c r="BH11" s="141">
        <v>1</v>
      </c>
      <c r="BI11" s="138">
        <v>13</v>
      </c>
      <c r="BJ11" s="139"/>
      <c r="BK11" s="142">
        <v>13</v>
      </c>
      <c r="BL11" s="141"/>
      <c r="BM11" s="138">
        <v>1</v>
      </c>
      <c r="BN11" s="139"/>
      <c r="BO11" s="142">
        <v>1</v>
      </c>
      <c r="BP11" s="138">
        <v>29</v>
      </c>
      <c r="BQ11" s="139">
        <v>1</v>
      </c>
      <c r="BR11" s="139">
        <v>4</v>
      </c>
      <c r="BS11" s="139"/>
      <c r="BT11" s="142">
        <v>34</v>
      </c>
      <c r="BU11" s="141">
        <v>4</v>
      </c>
      <c r="BV11" s="141"/>
      <c r="BW11" s="138">
        <v>86642</v>
      </c>
      <c r="BX11" s="139">
        <v>41</v>
      </c>
      <c r="BY11" s="139">
        <v>4534</v>
      </c>
      <c r="BZ11" s="139">
        <v>5</v>
      </c>
      <c r="CA11" s="139">
        <v>7</v>
      </c>
      <c r="CB11" s="139">
        <v>2</v>
      </c>
      <c r="CC11" s="139"/>
      <c r="CD11" s="139">
        <v>7</v>
      </c>
      <c r="CE11" s="139">
        <v>0</v>
      </c>
      <c r="CF11" s="142">
        <v>91238</v>
      </c>
      <c r="CG11" s="138"/>
      <c r="CH11" s="139">
        <v>205</v>
      </c>
      <c r="CI11" s="139">
        <v>12</v>
      </c>
      <c r="CJ11" s="139">
        <v>18</v>
      </c>
      <c r="CK11" s="139">
        <v>2</v>
      </c>
      <c r="CL11" s="139"/>
      <c r="CM11" s="139"/>
      <c r="CN11" s="142">
        <v>237</v>
      </c>
      <c r="CO11" s="141"/>
      <c r="CP11" s="138"/>
      <c r="CQ11" s="139"/>
      <c r="CR11" s="142"/>
      <c r="CS11" s="141">
        <v>1</v>
      </c>
      <c r="CT11" s="141">
        <v>8</v>
      </c>
      <c r="CU11" s="141">
        <v>12</v>
      </c>
      <c r="CV11" s="138">
        <v>1</v>
      </c>
      <c r="CW11" s="139">
        <v>8</v>
      </c>
      <c r="CX11" s="142">
        <v>9</v>
      </c>
      <c r="CY11" s="141">
        <v>10</v>
      </c>
      <c r="CZ11" s="141"/>
      <c r="DA11" s="141"/>
      <c r="DB11" s="141"/>
      <c r="DC11" s="138">
        <v>7</v>
      </c>
      <c r="DD11" s="139">
        <v>3</v>
      </c>
      <c r="DE11" s="139">
        <v>1</v>
      </c>
      <c r="DF11" s="139"/>
      <c r="DG11" s="142">
        <v>11</v>
      </c>
      <c r="DH11" s="138">
        <v>57</v>
      </c>
      <c r="DI11" s="139">
        <v>132</v>
      </c>
      <c r="DJ11" s="139">
        <v>18</v>
      </c>
      <c r="DK11" s="139">
        <v>348</v>
      </c>
      <c r="DL11" s="139">
        <v>80</v>
      </c>
      <c r="DM11" s="139">
        <v>108</v>
      </c>
      <c r="DN11" s="139">
        <v>5</v>
      </c>
      <c r="DO11" s="139">
        <v>3</v>
      </c>
      <c r="DP11" s="139">
        <v>6</v>
      </c>
      <c r="DQ11" s="139">
        <v>37</v>
      </c>
      <c r="DR11" s="139"/>
      <c r="DS11" s="142">
        <v>794</v>
      </c>
      <c r="DT11" s="141"/>
      <c r="DU11" s="143"/>
      <c r="DV11" s="138"/>
      <c r="DW11" s="139">
        <v>1</v>
      </c>
      <c r="DX11" s="139"/>
      <c r="DY11" s="142">
        <v>1</v>
      </c>
      <c r="DZ11" s="141"/>
      <c r="EA11" s="138"/>
      <c r="EB11" s="139">
        <v>29</v>
      </c>
      <c r="EC11" s="142">
        <v>29</v>
      </c>
      <c r="ED11" s="138"/>
      <c r="EE11" s="139">
        <v>1</v>
      </c>
      <c r="EF11" s="142">
        <v>1</v>
      </c>
      <c r="EG11" s="141"/>
      <c r="EH11" s="141"/>
      <c r="EI11" s="141">
        <v>60</v>
      </c>
      <c r="EJ11" s="138">
        <v>200</v>
      </c>
      <c r="EK11" s="139">
        <v>7</v>
      </c>
      <c r="EL11" s="142">
        <v>207</v>
      </c>
      <c r="EM11" s="138">
        <v>28</v>
      </c>
      <c r="EN11" s="139"/>
      <c r="EO11" s="142">
        <v>28</v>
      </c>
      <c r="EP11" s="143"/>
      <c r="EQ11" s="143"/>
      <c r="ER11" s="139">
        <v>1</v>
      </c>
      <c r="ES11" s="139"/>
      <c r="ET11" s="144">
        <v>1</v>
      </c>
      <c r="EU11" s="143"/>
      <c r="EV11" s="139">
        <v>0</v>
      </c>
      <c r="EW11" s="139"/>
      <c r="EX11" s="139"/>
      <c r="EY11" s="144">
        <v>0</v>
      </c>
      <c r="EZ11" s="464">
        <v>95892</v>
      </c>
      <c r="FA11" s="455">
        <v>3.7823916989021826E-3</v>
      </c>
    </row>
    <row r="12" spans="2:157" s="115" customFormat="1" ht="13.5" thickBot="1" x14ac:dyDescent="0.25">
      <c r="B12" s="118" t="s">
        <v>409</v>
      </c>
      <c r="C12" s="127">
        <v>389</v>
      </c>
      <c r="D12" s="123">
        <v>8</v>
      </c>
      <c r="E12" s="130">
        <v>397</v>
      </c>
      <c r="F12" s="132"/>
      <c r="G12" s="127">
        <v>12</v>
      </c>
      <c r="H12" s="123"/>
      <c r="I12" s="128">
        <v>12</v>
      </c>
      <c r="J12" s="132"/>
      <c r="K12" s="134">
        <v>2520</v>
      </c>
      <c r="L12" s="127">
        <v>163</v>
      </c>
      <c r="M12" s="123">
        <v>86</v>
      </c>
      <c r="N12" s="123">
        <v>10875</v>
      </c>
      <c r="O12" s="123">
        <v>500</v>
      </c>
      <c r="P12" s="123">
        <v>2</v>
      </c>
      <c r="Q12" s="123">
        <v>2</v>
      </c>
      <c r="R12" s="123">
        <v>2</v>
      </c>
      <c r="S12" s="128">
        <v>11630</v>
      </c>
      <c r="T12" s="127">
        <v>40</v>
      </c>
      <c r="U12" s="123">
        <v>1</v>
      </c>
      <c r="V12" s="128">
        <v>41</v>
      </c>
      <c r="W12" s="127">
        <v>262</v>
      </c>
      <c r="X12" s="123">
        <v>7</v>
      </c>
      <c r="Y12" s="123">
        <v>1</v>
      </c>
      <c r="Z12" s="128">
        <v>270</v>
      </c>
      <c r="AA12" s="127">
        <v>3412</v>
      </c>
      <c r="AB12" s="123">
        <v>6</v>
      </c>
      <c r="AC12" s="123"/>
      <c r="AD12" s="128">
        <v>3418</v>
      </c>
      <c r="AE12" s="127">
        <v>31</v>
      </c>
      <c r="AF12" s="123">
        <v>6</v>
      </c>
      <c r="AG12" s="123"/>
      <c r="AH12" s="130">
        <v>37</v>
      </c>
      <c r="AI12" s="132">
        <v>2</v>
      </c>
      <c r="AJ12" s="132"/>
      <c r="AK12" s="132"/>
      <c r="AL12" s="127">
        <v>7</v>
      </c>
      <c r="AM12" s="123">
        <v>15</v>
      </c>
      <c r="AN12" s="128">
        <v>22</v>
      </c>
      <c r="AO12" s="127"/>
      <c r="AP12" s="123">
        <v>3</v>
      </c>
      <c r="AQ12" s="123">
        <v>5</v>
      </c>
      <c r="AR12" s="123">
        <v>12</v>
      </c>
      <c r="AS12" s="123">
        <v>0</v>
      </c>
      <c r="AT12" s="123"/>
      <c r="AU12" s="128">
        <v>20</v>
      </c>
      <c r="AV12" s="136"/>
      <c r="AW12" s="132">
        <v>6</v>
      </c>
      <c r="AX12" s="127">
        <v>36</v>
      </c>
      <c r="AY12" s="123">
        <v>244</v>
      </c>
      <c r="AZ12" s="123">
        <v>558</v>
      </c>
      <c r="BA12" s="123">
        <v>10</v>
      </c>
      <c r="BB12" s="123">
        <v>21</v>
      </c>
      <c r="BC12" s="123"/>
      <c r="BD12" s="128">
        <v>869</v>
      </c>
      <c r="BE12" s="132">
        <v>3</v>
      </c>
      <c r="BF12" s="132"/>
      <c r="BG12" s="132"/>
      <c r="BH12" s="132">
        <v>7</v>
      </c>
      <c r="BI12" s="127">
        <v>32</v>
      </c>
      <c r="BJ12" s="123">
        <v>0</v>
      </c>
      <c r="BK12" s="128">
        <v>32</v>
      </c>
      <c r="BL12" s="132">
        <v>2</v>
      </c>
      <c r="BM12" s="127">
        <v>3</v>
      </c>
      <c r="BN12" s="123"/>
      <c r="BO12" s="128">
        <v>3</v>
      </c>
      <c r="BP12" s="127">
        <v>163</v>
      </c>
      <c r="BQ12" s="123">
        <v>17</v>
      </c>
      <c r="BR12" s="123">
        <v>5</v>
      </c>
      <c r="BS12" s="123"/>
      <c r="BT12" s="128">
        <v>185</v>
      </c>
      <c r="BU12" s="132">
        <v>5</v>
      </c>
      <c r="BV12" s="132">
        <v>1</v>
      </c>
      <c r="BW12" s="127">
        <v>586145</v>
      </c>
      <c r="BX12" s="123">
        <v>214</v>
      </c>
      <c r="BY12" s="123">
        <v>51929</v>
      </c>
      <c r="BZ12" s="123">
        <v>108</v>
      </c>
      <c r="CA12" s="123">
        <v>91</v>
      </c>
      <c r="CB12" s="123">
        <v>7</v>
      </c>
      <c r="CC12" s="123">
        <v>0</v>
      </c>
      <c r="CD12" s="123">
        <v>51</v>
      </c>
      <c r="CE12" s="123">
        <v>10</v>
      </c>
      <c r="CF12" s="128">
        <v>638555</v>
      </c>
      <c r="CG12" s="127">
        <v>23</v>
      </c>
      <c r="CH12" s="123">
        <v>1237</v>
      </c>
      <c r="CI12" s="123">
        <v>213</v>
      </c>
      <c r="CJ12" s="123">
        <v>85</v>
      </c>
      <c r="CK12" s="123">
        <v>2</v>
      </c>
      <c r="CL12" s="123"/>
      <c r="CM12" s="123"/>
      <c r="CN12" s="128">
        <v>1560</v>
      </c>
      <c r="CO12" s="132"/>
      <c r="CP12" s="127"/>
      <c r="CQ12" s="123"/>
      <c r="CR12" s="128"/>
      <c r="CS12" s="132">
        <v>15</v>
      </c>
      <c r="CT12" s="132">
        <v>128</v>
      </c>
      <c r="CU12" s="132">
        <v>14</v>
      </c>
      <c r="CV12" s="127">
        <v>4</v>
      </c>
      <c r="CW12" s="123">
        <v>39</v>
      </c>
      <c r="CX12" s="128">
        <v>43</v>
      </c>
      <c r="CY12" s="132">
        <v>14</v>
      </c>
      <c r="CZ12" s="132">
        <v>1</v>
      </c>
      <c r="DA12" s="132"/>
      <c r="DB12" s="132"/>
      <c r="DC12" s="127">
        <v>28</v>
      </c>
      <c r="DD12" s="123">
        <v>33</v>
      </c>
      <c r="DE12" s="123">
        <v>18</v>
      </c>
      <c r="DF12" s="123">
        <v>2</v>
      </c>
      <c r="DG12" s="128">
        <v>81</v>
      </c>
      <c r="DH12" s="127">
        <v>304</v>
      </c>
      <c r="DI12" s="123">
        <v>812</v>
      </c>
      <c r="DJ12" s="123">
        <v>78</v>
      </c>
      <c r="DK12" s="123">
        <v>1018</v>
      </c>
      <c r="DL12" s="123">
        <v>373</v>
      </c>
      <c r="DM12" s="123">
        <v>1180</v>
      </c>
      <c r="DN12" s="123">
        <v>58</v>
      </c>
      <c r="DO12" s="123">
        <v>24</v>
      </c>
      <c r="DP12" s="123">
        <v>59</v>
      </c>
      <c r="DQ12" s="123">
        <v>124</v>
      </c>
      <c r="DR12" s="123">
        <v>3</v>
      </c>
      <c r="DS12" s="128">
        <v>4033</v>
      </c>
      <c r="DT12" s="132"/>
      <c r="DU12" s="134"/>
      <c r="DV12" s="127">
        <v>0</v>
      </c>
      <c r="DW12" s="123">
        <v>5</v>
      </c>
      <c r="DX12" s="123"/>
      <c r="DY12" s="128">
        <v>5</v>
      </c>
      <c r="DZ12" s="132"/>
      <c r="EA12" s="127">
        <v>6</v>
      </c>
      <c r="EB12" s="123">
        <v>93</v>
      </c>
      <c r="EC12" s="128">
        <v>99</v>
      </c>
      <c r="ED12" s="127"/>
      <c r="EE12" s="123">
        <v>13</v>
      </c>
      <c r="EF12" s="128">
        <v>13</v>
      </c>
      <c r="EG12" s="132"/>
      <c r="EH12" s="132"/>
      <c r="EI12" s="132">
        <v>106</v>
      </c>
      <c r="EJ12" s="127">
        <v>2389</v>
      </c>
      <c r="EK12" s="123">
        <v>34</v>
      </c>
      <c r="EL12" s="128">
        <v>2423</v>
      </c>
      <c r="EM12" s="127">
        <v>136</v>
      </c>
      <c r="EN12" s="123">
        <v>17</v>
      </c>
      <c r="EO12" s="128">
        <v>153</v>
      </c>
      <c r="EP12" s="134"/>
      <c r="EQ12" s="134">
        <v>1</v>
      </c>
      <c r="ER12" s="123">
        <v>1</v>
      </c>
      <c r="ES12" s="123"/>
      <c r="ET12" s="136">
        <v>2</v>
      </c>
      <c r="EU12" s="134">
        <v>3</v>
      </c>
      <c r="EV12" s="123">
        <v>1</v>
      </c>
      <c r="EW12" s="123">
        <v>2</v>
      </c>
      <c r="EX12" s="123"/>
      <c r="EY12" s="136">
        <v>6</v>
      </c>
      <c r="EZ12" s="465">
        <v>666733</v>
      </c>
      <c r="FA12" s="456">
        <v>2.6298808707547541E-2</v>
      </c>
    </row>
    <row r="13" spans="2:157" x14ac:dyDescent="0.2">
      <c r="B13" s="124" t="s">
        <v>430</v>
      </c>
      <c r="C13" s="125">
        <v>10</v>
      </c>
      <c r="D13" s="122"/>
      <c r="E13" s="129">
        <v>10</v>
      </c>
      <c r="F13" s="131"/>
      <c r="G13" s="125">
        <v>1</v>
      </c>
      <c r="H13" s="122"/>
      <c r="I13" s="126">
        <v>1</v>
      </c>
      <c r="J13" s="131"/>
      <c r="K13" s="133">
        <v>23</v>
      </c>
      <c r="L13" s="125">
        <v>7</v>
      </c>
      <c r="M13" s="122">
        <v>10</v>
      </c>
      <c r="N13" s="122">
        <v>137</v>
      </c>
      <c r="O13" s="122">
        <v>4</v>
      </c>
      <c r="P13" s="122"/>
      <c r="Q13" s="122"/>
      <c r="R13" s="122"/>
      <c r="S13" s="126">
        <v>158</v>
      </c>
      <c r="T13" s="125">
        <v>1</v>
      </c>
      <c r="U13" s="122"/>
      <c r="V13" s="126">
        <v>1</v>
      </c>
      <c r="W13" s="125">
        <v>28</v>
      </c>
      <c r="X13" s="122"/>
      <c r="Y13" s="122"/>
      <c r="Z13" s="126">
        <v>28</v>
      </c>
      <c r="AA13" s="125">
        <v>3348</v>
      </c>
      <c r="AB13" s="122">
        <v>0</v>
      </c>
      <c r="AC13" s="122"/>
      <c r="AD13" s="126">
        <v>3348</v>
      </c>
      <c r="AE13" s="125">
        <v>4</v>
      </c>
      <c r="AF13" s="122"/>
      <c r="AG13" s="122"/>
      <c r="AH13" s="129">
        <v>4</v>
      </c>
      <c r="AI13" s="131"/>
      <c r="AJ13" s="131"/>
      <c r="AK13" s="131"/>
      <c r="AL13" s="125"/>
      <c r="AM13" s="122"/>
      <c r="AN13" s="126"/>
      <c r="AO13" s="125"/>
      <c r="AP13" s="122"/>
      <c r="AQ13" s="122">
        <v>1</v>
      </c>
      <c r="AR13" s="122"/>
      <c r="AS13" s="122"/>
      <c r="AT13" s="122"/>
      <c r="AU13" s="126">
        <v>1</v>
      </c>
      <c r="AV13" s="135"/>
      <c r="AW13" s="131"/>
      <c r="AX13" s="125">
        <v>3</v>
      </c>
      <c r="AY13" s="122">
        <v>53</v>
      </c>
      <c r="AZ13" s="122">
        <v>129</v>
      </c>
      <c r="BA13" s="122">
        <v>18</v>
      </c>
      <c r="BB13" s="122">
        <v>2</v>
      </c>
      <c r="BC13" s="122"/>
      <c r="BD13" s="126">
        <v>205</v>
      </c>
      <c r="BE13" s="131"/>
      <c r="BF13" s="131"/>
      <c r="BG13" s="131"/>
      <c r="BH13" s="131"/>
      <c r="BI13" s="125">
        <v>1</v>
      </c>
      <c r="BJ13" s="122"/>
      <c r="BK13" s="126">
        <v>1</v>
      </c>
      <c r="BL13" s="131"/>
      <c r="BM13" s="125">
        <v>1</v>
      </c>
      <c r="BN13" s="122"/>
      <c r="BO13" s="126">
        <v>1</v>
      </c>
      <c r="BP13" s="125">
        <v>1</v>
      </c>
      <c r="BQ13" s="122"/>
      <c r="BR13" s="122"/>
      <c r="BS13" s="122"/>
      <c r="BT13" s="126">
        <v>1</v>
      </c>
      <c r="BU13" s="131"/>
      <c r="BV13" s="131"/>
      <c r="BW13" s="125">
        <v>54699</v>
      </c>
      <c r="BX13" s="122"/>
      <c r="BY13" s="122">
        <v>3030</v>
      </c>
      <c r="BZ13" s="122">
        <v>1</v>
      </c>
      <c r="CA13" s="122">
        <v>138</v>
      </c>
      <c r="CB13" s="122"/>
      <c r="CC13" s="122"/>
      <c r="CD13" s="122">
        <v>85</v>
      </c>
      <c r="CE13" s="122"/>
      <c r="CF13" s="126">
        <v>57953</v>
      </c>
      <c r="CG13" s="125"/>
      <c r="CH13" s="122">
        <v>103</v>
      </c>
      <c r="CI13" s="122">
        <v>102</v>
      </c>
      <c r="CJ13" s="122">
        <v>1</v>
      </c>
      <c r="CK13" s="122">
        <v>1</v>
      </c>
      <c r="CL13" s="122"/>
      <c r="CM13" s="122"/>
      <c r="CN13" s="126">
        <v>207</v>
      </c>
      <c r="CO13" s="131"/>
      <c r="CP13" s="125"/>
      <c r="CQ13" s="122"/>
      <c r="CR13" s="126"/>
      <c r="CS13" s="131">
        <v>0</v>
      </c>
      <c r="CT13" s="131">
        <v>32</v>
      </c>
      <c r="CU13" s="131"/>
      <c r="CV13" s="125"/>
      <c r="CW13" s="122">
        <v>6</v>
      </c>
      <c r="CX13" s="126">
        <v>6</v>
      </c>
      <c r="CY13" s="131">
        <v>1</v>
      </c>
      <c r="CZ13" s="131"/>
      <c r="DA13" s="131"/>
      <c r="DB13" s="131"/>
      <c r="DC13" s="125"/>
      <c r="DD13" s="122">
        <v>1</v>
      </c>
      <c r="DE13" s="122"/>
      <c r="DF13" s="122"/>
      <c r="DG13" s="126">
        <v>1</v>
      </c>
      <c r="DH13" s="125">
        <v>26</v>
      </c>
      <c r="DI13" s="122">
        <v>21</v>
      </c>
      <c r="DJ13" s="122">
        <v>19</v>
      </c>
      <c r="DK13" s="122">
        <v>229</v>
      </c>
      <c r="DL13" s="122">
        <v>74</v>
      </c>
      <c r="DM13" s="122">
        <v>18</v>
      </c>
      <c r="DN13" s="122">
        <v>12</v>
      </c>
      <c r="DO13" s="122">
        <v>1</v>
      </c>
      <c r="DP13" s="122">
        <v>6</v>
      </c>
      <c r="DQ13" s="122">
        <v>3</v>
      </c>
      <c r="DR13" s="122"/>
      <c r="DS13" s="126">
        <v>409</v>
      </c>
      <c r="DT13" s="131"/>
      <c r="DU13" s="133"/>
      <c r="DV13" s="125"/>
      <c r="DW13" s="122"/>
      <c r="DX13" s="122"/>
      <c r="DY13" s="126"/>
      <c r="DZ13" s="131"/>
      <c r="EA13" s="125"/>
      <c r="EB13" s="122"/>
      <c r="EC13" s="126"/>
      <c r="ED13" s="125"/>
      <c r="EE13" s="122"/>
      <c r="EF13" s="126"/>
      <c r="EG13" s="131"/>
      <c r="EH13" s="131"/>
      <c r="EI13" s="131"/>
      <c r="EJ13" s="125"/>
      <c r="EK13" s="122">
        <v>2</v>
      </c>
      <c r="EL13" s="126">
        <v>2</v>
      </c>
      <c r="EM13" s="125">
        <v>1</v>
      </c>
      <c r="EN13" s="122"/>
      <c r="EO13" s="126">
        <v>1</v>
      </c>
      <c r="EP13" s="133"/>
      <c r="EQ13" s="133"/>
      <c r="ER13" s="122">
        <v>0</v>
      </c>
      <c r="ES13" s="122"/>
      <c r="ET13" s="135">
        <v>0</v>
      </c>
      <c r="EU13" s="133"/>
      <c r="EV13" s="122"/>
      <c r="EW13" s="122"/>
      <c r="EX13" s="122"/>
      <c r="EY13" s="135"/>
      <c r="EZ13" s="463">
        <v>62394</v>
      </c>
      <c r="FA13" s="454">
        <v>2.4610869275987859E-3</v>
      </c>
    </row>
    <row r="14" spans="2:157" x14ac:dyDescent="0.2">
      <c r="B14" s="124" t="s">
        <v>431</v>
      </c>
      <c r="C14" s="125">
        <v>57</v>
      </c>
      <c r="D14" s="122"/>
      <c r="E14" s="129">
        <v>57</v>
      </c>
      <c r="F14" s="131"/>
      <c r="G14" s="125">
        <v>4</v>
      </c>
      <c r="H14" s="122"/>
      <c r="I14" s="126">
        <v>4</v>
      </c>
      <c r="J14" s="131"/>
      <c r="K14" s="133">
        <v>183</v>
      </c>
      <c r="L14" s="125">
        <v>15</v>
      </c>
      <c r="M14" s="122">
        <v>16</v>
      </c>
      <c r="N14" s="122">
        <v>1295</v>
      </c>
      <c r="O14" s="122">
        <v>17</v>
      </c>
      <c r="P14" s="122">
        <v>8</v>
      </c>
      <c r="Q14" s="122">
        <v>1</v>
      </c>
      <c r="R14" s="122"/>
      <c r="S14" s="126">
        <v>1352</v>
      </c>
      <c r="T14" s="125">
        <v>1</v>
      </c>
      <c r="U14" s="122">
        <v>0</v>
      </c>
      <c r="V14" s="126">
        <v>1</v>
      </c>
      <c r="W14" s="125">
        <v>30</v>
      </c>
      <c r="X14" s="122"/>
      <c r="Y14" s="122"/>
      <c r="Z14" s="126">
        <v>30</v>
      </c>
      <c r="AA14" s="125">
        <v>5643</v>
      </c>
      <c r="AB14" s="122"/>
      <c r="AC14" s="122"/>
      <c r="AD14" s="126">
        <v>5643</v>
      </c>
      <c r="AE14" s="125">
        <v>28</v>
      </c>
      <c r="AF14" s="122">
        <v>4</v>
      </c>
      <c r="AG14" s="122"/>
      <c r="AH14" s="129">
        <v>32</v>
      </c>
      <c r="AI14" s="131"/>
      <c r="AJ14" s="131"/>
      <c r="AK14" s="131"/>
      <c r="AL14" s="125">
        <v>1</v>
      </c>
      <c r="AM14" s="122"/>
      <c r="AN14" s="126">
        <v>1</v>
      </c>
      <c r="AO14" s="125"/>
      <c r="AP14" s="122">
        <v>0</v>
      </c>
      <c r="AQ14" s="122">
        <v>8</v>
      </c>
      <c r="AR14" s="122">
        <v>4</v>
      </c>
      <c r="AS14" s="122"/>
      <c r="AT14" s="122"/>
      <c r="AU14" s="126">
        <v>12</v>
      </c>
      <c r="AV14" s="135"/>
      <c r="AW14" s="131">
        <v>0</v>
      </c>
      <c r="AX14" s="125">
        <v>15</v>
      </c>
      <c r="AY14" s="122">
        <v>125</v>
      </c>
      <c r="AZ14" s="122">
        <v>188</v>
      </c>
      <c r="BA14" s="122">
        <v>29</v>
      </c>
      <c r="BB14" s="122">
        <v>13</v>
      </c>
      <c r="BC14" s="122"/>
      <c r="BD14" s="126">
        <v>370</v>
      </c>
      <c r="BE14" s="131">
        <v>0</v>
      </c>
      <c r="BF14" s="131"/>
      <c r="BG14" s="131"/>
      <c r="BH14" s="131">
        <v>1</v>
      </c>
      <c r="BI14" s="125">
        <v>1</v>
      </c>
      <c r="BJ14" s="122"/>
      <c r="BK14" s="126">
        <v>1</v>
      </c>
      <c r="BL14" s="131"/>
      <c r="BM14" s="125">
        <v>1</v>
      </c>
      <c r="BN14" s="122"/>
      <c r="BO14" s="126">
        <v>1</v>
      </c>
      <c r="BP14" s="125">
        <v>0</v>
      </c>
      <c r="BQ14" s="122"/>
      <c r="BR14" s="122"/>
      <c r="BS14" s="122"/>
      <c r="BT14" s="126">
        <v>0</v>
      </c>
      <c r="BU14" s="131">
        <v>0</v>
      </c>
      <c r="BV14" s="131"/>
      <c r="BW14" s="125">
        <v>29366</v>
      </c>
      <c r="BX14" s="122"/>
      <c r="BY14" s="122">
        <v>3364</v>
      </c>
      <c r="BZ14" s="122">
        <v>2</v>
      </c>
      <c r="CA14" s="122">
        <v>82</v>
      </c>
      <c r="CB14" s="122"/>
      <c r="CC14" s="122"/>
      <c r="CD14" s="122">
        <v>91</v>
      </c>
      <c r="CE14" s="122"/>
      <c r="CF14" s="126">
        <v>32905</v>
      </c>
      <c r="CG14" s="125">
        <v>9</v>
      </c>
      <c r="CH14" s="122">
        <v>301</v>
      </c>
      <c r="CI14" s="122">
        <v>77</v>
      </c>
      <c r="CJ14" s="122">
        <v>1</v>
      </c>
      <c r="CK14" s="122">
        <v>1</v>
      </c>
      <c r="CL14" s="122"/>
      <c r="CM14" s="122"/>
      <c r="CN14" s="126">
        <v>389</v>
      </c>
      <c r="CO14" s="131"/>
      <c r="CP14" s="125"/>
      <c r="CQ14" s="122"/>
      <c r="CR14" s="126"/>
      <c r="CS14" s="131">
        <v>2</v>
      </c>
      <c r="CT14" s="131">
        <v>33</v>
      </c>
      <c r="CU14" s="131"/>
      <c r="CV14" s="125"/>
      <c r="CW14" s="122">
        <v>1</v>
      </c>
      <c r="CX14" s="126">
        <v>1</v>
      </c>
      <c r="CY14" s="131">
        <v>14</v>
      </c>
      <c r="CZ14" s="131">
        <v>1</v>
      </c>
      <c r="DA14" s="131"/>
      <c r="DB14" s="131"/>
      <c r="DC14" s="125">
        <v>9</v>
      </c>
      <c r="DD14" s="122">
        <v>0</v>
      </c>
      <c r="DE14" s="122">
        <v>5</v>
      </c>
      <c r="DF14" s="122"/>
      <c r="DG14" s="126">
        <v>14</v>
      </c>
      <c r="DH14" s="125">
        <v>197</v>
      </c>
      <c r="DI14" s="122">
        <v>201</v>
      </c>
      <c r="DJ14" s="122">
        <v>23</v>
      </c>
      <c r="DK14" s="122">
        <v>772</v>
      </c>
      <c r="DL14" s="122">
        <v>98</v>
      </c>
      <c r="DM14" s="122">
        <v>143</v>
      </c>
      <c r="DN14" s="122">
        <v>6</v>
      </c>
      <c r="DO14" s="122">
        <v>3</v>
      </c>
      <c r="DP14" s="122">
        <v>11</v>
      </c>
      <c r="DQ14" s="122">
        <v>9</v>
      </c>
      <c r="DR14" s="122"/>
      <c r="DS14" s="126">
        <v>1463</v>
      </c>
      <c r="DT14" s="131"/>
      <c r="DU14" s="133"/>
      <c r="DV14" s="125"/>
      <c r="DW14" s="122"/>
      <c r="DX14" s="122"/>
      <c r="DY14" s="126"/>
      <c r="DZ14" s="131"/>
      <c r="EA14" s="125">
        <v>1</v>
      </c>
      <c r="EB14" s="122"/>
      <c r="EC14" s="126">
        <v>1</v>
      </c>
      <c r="ED14" s="125"/>
      <c r="EE14" s="122">
        <v>1</v>
      </c>
      <c r="EF14" s="126">
        <v>1</v>
      </c>
      <c r="EG14" s="131"/>
      <c r="EH14" s="131"/>
      <c r="EI14" s="131">
        <v>7</v>
      </c>
      <c r="EJ14" s="125">
        <v>2</v>
      </c>
      <c r="EK14" s="122">
        <v>1</v>
      </c>
      <c r="EL14" s="126">
        <v>3</v>
      </c>
      <c r="EM14" s="125">
        <v>6</v>
      </c>
      <c r="EN14" s="122">
        <v>1</v>
      </c>
      <c r="EO14" s="126">
        <v>7</v>
      </c>
      <c r="EP14" s="133"/>
      <c r="EQ14" s="133"/>
      <c r="ER14" s="122">
        <v>1</v>
      </c>
      <c r="ES14" s="122"/>
      <c r="ET14" s="135">
        <v>1</v>
      </c>
      <c r="EU14" s="133"/>
      <c r="EV14" s="122"/>
      <c r="EW14" s="122"/>
      <c r="EX14" s="122"/>
      <c r="EY14" s="135"/>
      <c r="EZ14" s="463">
        <v>42530</v>
      </c>
      <c r="FA14" s="454">
        <v>1.677565583722415E-3</v>
      </c>
    </row>
    <row r="15" spans="2:157" x14ac:dyDescent="0.2">
      <c r="B15" s="124" t="s">
        <v>432</v>
      </c>
      <c r="C15" s="125">
        <v>23</v>
      </c>
      <c r="D15" s="122"/>
      <c r="E15" s="129">
        <v>23</v>
      </c>
      <c r="F15" s="131"/>
      <c r="G15" s="125">
        <v>1</v>
      </c>
      <c r="H15" s="122"/>
      <c r="I15" s="126">
        <v>1</v>
      </c>
      <c r="J15" s="131"/>
      <c r="K15" s="133">
        <v>89</v>
      </c>
      <c r="L15" s="125">
        <v>12</v>
      </c>
      <c r="M15" s="122">
        <v>10</v>
      </c>
      <c r="N15" s="122">
        <v>492</v>
      </c>
      <c r="O15" s="122">
        <v>23</v>
      </c>
      <c r="P15" s="122">
        <v>1</v>
      </c>
      <c r="Q15" s="122"/>
      <c r="R15" s="122"/>
      <c r="S15" s="126">
        <v>538</v>
      </c>
      <c r="T15" s="125">
        <v>2</v>
      </c>
      <c r="U15" s="122"/>
      <c r="V15" s="126">
        <v>2</v>
      </c>
      <c r="W15" s="125">
        <v>17</v>
      </c>
      <c r="X15" s="122">
        <v>0</v>
      </c>
      <c r="Y15" s="122"/>
      <c r="Z15" s="126">
        <v>17</v>
      </c>
      <c r="AA15" s="125">
        <v>2860</v>
      </c>
      <c r="AB15" s="122"/>
      <c r="AC15" s="122"/>
      <c r="AD15" s="126">
        <v>2860</v>
      </c>
      <c r="AE15" s="125">
        <v>1</v>
      </c>
      <c r="AF15" s="122"/>
      <c r="AG15" s="122">
        <v>1</v>
      </c>
      <c r="AH15" s="129">
        <v>2</v>
      </c>
      <c r="AI15" s="131"/>
      <c r="AJ15" s="131"/>
      <c r="AK15" s="131"/>
      <c r="AL15" s="125"/>
      <c r="AM15" s="122"/>
      <c r="AN15" s="126"/>
      <c r="AO15" s="125"/>
      <c r="AP15" s="122"/>
      <c r="AQ15" s="122"/>
      <c r="AR15" s="122"/>
      <c r="AS15" s="122"/>
      <c r="AT15" s="122"/>
      <c r="AU15" s="126"/>
      <c r="AV15" s="135"/>
      <c r="AW15" s="131"/>
      <c r="AX15" s="125">
        <v>1</v>
      </c>
      <c r="AY15" s="122">
        <v>29</v>
      </c>
      <c r="AZ15" s="122">
        <v>113</v>
      </c>
      <c r="BA15" s="122">
        <v>7</v>
      </c>
      <c r="BB15" s="122">
        <v>3</v>
      </c>
      <c r="BC15" s="122"/>
      <c r="BD15" s="126">
        <v>153</v>
      </c>
      <c r="BE15" s="131"/>
      <c r="BF15" s="131"/>
      <c r="BG15" s="131"/>
      <c r="BH15" s="131"/>
      <c r="BI15" s="125">
        <v>1</v>
      </c>
      <c r="BJ15" s="122"/>
      <c r="BK15" s="126">
        <v>1</v>
      </c>
      <c r="BL15" s="131"/>
      <c r="BM15" s="125"/>
      <c r="BN15" s="122"/>
      <c r="BO15" s="126"/>
      <c r="BP15" s="125"/>
      <c r="BQ15" s="122"/>
      <c r="BR15" s="122"/>
      <c r="BS15" s="122"/>
      <c r="BT15" s="126"/>
      <c r="BU15" s="131"/>
      <c r="BV15" s="131"/>
      <c r="BW15" s="125">
        <v>12622</v>
      </c>
      <c r="BX15" s="122"/>
      <c r="BY15" s="122">
        <v>2410</v>
      </c>
      <c r="BZ15" s="122"/>
      <c r="CA15" s="122">
        <v>60</v>
      </c>
      <c r="CB15" s="122"/>
      <c r="CC15" s="122"/>
      <c r="CD15" s="122">
        <v>48</v>
      </c>
      <c r="CE15" s="122"/>
      <c r="CF15" s="126">
        <v>15140</v>
      </c>
      <c r="CG15" s="125">
        <v>1</v>
      </c>
      <c r="CH15" s="122">
        <v>126</v>
      </c>
      <c r="CI15" s="122">
        <v>49</v>
      </c>
      <c r="CJ15" s="122">
        <v>0</v>
      </c>
      <c r="CK15" s="122"/>
      <c r="CL15" s="122"/>
      <c r="CM15" s="122"/>
      <c r="CN15" s="126">
        <v>176</v>
      </c>
      <c r="CO15" s="131"/>
      <c r="CP15" s="125"/>
      <c r="CQ15" s="122"/>
      <c r="CR15" s="126"/>
      <c r="CS15" s="131">
        <v>3</v>
      </c>
      <c r="CT15" s="131">
        <v>21</v>
      </c>
      <c r="CU15" s="131"/>
      <c r="CV15" s="125"/>
      <c r="CW15" s="122"/>
      <c r="CX15" s="126"/>
      <c r="CY15" s="131"/>
      <c r="CZ15" s="131"/>
      <c r="DA15" s="131"/>
      <c r="DB15" s="131"/>
      <c r="DC15" s="125"/>
      <c r="DD15" s="122"/>
      <c r="DE15" s="122"/>
      <c r="DF15" s="122"/>
      <c r="DG15" s="126"/>
      <c r="DH15" s="125">
        <v>46</v>
      </c>
      <c r="DI15" s="122">
        <v>73</v>
      </c>
      <c r="DJ15" s="122">
        <v>5</v>
      </c>
      <c r="DK15" s="122">
        <v>174</v>
      </c>
      <c r="DL15" s="122">
        <v>20</v>
      </c>
      <c r="DM15" s="122">
        <v>47</v>
      </c>
      <c r="DN15" s="122">
        <v>9</v>
      </c>
      <c r="DO15" s="122">
        <v>1</v>
      </c>
      <c r="DP15" s="122">
        <v>7</v>
      </c>
      <c r="DQ15" s="122">
        <v>2</v>
      </c>
      <c r="DR15" s="122"/>
      <c r="DS15" s="126">
        <v>384</v>
      </c>
      <c r="DT15" s="131"/>
      <c r="DU15" s="133"/>
      <c r="DV15" s="125"/>
      <c r="DW15" s="122"/>
      <c r="DX15" s="122"/>
      <c r="DY15" s="126"/>
      <c r="DZ15" s="131"/>
      <c r="EA15" s="125">
        <v>1</v>
      </c>
      <c r="EB15" s="122"/>
      <c r="EC15" s="126">
        <v>1</v>
      </c>
      <c r="ED15" s="125"/>
      <c r="EE15" s="122"/>
      <c r="EF15" s="126"/>
      <c r="EG15" s="131">
        <v>0</v>
      </c>
      <c r="EH15" s="131"/>
      <c r="EI15" s="131">
        <v>4</v>
      </c>
      <c r="EJ15" s="125"/>
      <c r="EK15" s="122"/>
      <c r="EL15" s="126"/>
      <c r="EM15" s="125">
        <v>1</v>
      </c>
      <c r="EN15" s="122"/>
      <c r="EO15" s="126">
        <v>1</v>
      </c>
      <c r="EP15" s="133"/>
      <c r="EQ15" s="133"/>
      <c r="ER15" s="122"/>
      <c r="ES15" s="122"/>
      <c r="ET15" s="135"/>
      <c r="EU15" s="133"/>
      <c r="EV15" s="122"/>
      <c r="EW15" s="122"/>
      <c r="EX15" s="122"/>
      <c r="EY15" s="135"/>
      <c r="EZ15" s="463">
        <v>19416</v>
      </c>
      <c r="FA15" s="454">
        <v>7.6585030269349667E-4</v>
      </c>
    </row>
    <row r="16" spans="2:157" x14ac:dyDescent="0.2">
      <c r="B16" s="124" t="s">
        <v>433</v>
      </c>
      <c r="C16" s="125">
        <v>1</v>
      </c>
      <c r="D16" s="122"/>
      <c r="E16" s="129">
        <v>1</v>
      </c>
      <c r="F16" s="131"/>
      <c r="G16" s="125">
        <v>1</v>
      </c>
      <c r="H16" s="122"/>
      <c r="I16" s="126">
        <v>1</v>
      </c>
      <c r="J16" s="131"/>
      <c r="K16" s="133">
        <v>20</v>
      </c>
      <c r="L16" s="125">
        <v>14</v>
      </c>
      <c r="M16" s="122">
        <v>1</v>
      </c>
      <c r="N16" s="122">
        <v>235</v>
      </c>
      <c r="O16" s="122">
        <v>1</v>
      </c>
      <c r="P16" s="122">
        <v>1</v>
      </c>
      <c r="Q16" s="122"/>
      <c r="R16" s="122"/>
      <c r="S16" s="126">
        <v>252</v>
      </c>
      <c r="T16" s="125">
        <v>2</v>
      </c>
      <c r="U16" s="122"/>
      <c r="V16" s="126">
        <v>2</v>
      </c>
      <c r="W16" s="125">
        <v>7</v>
      </c>
      <c r="X16" s="122"/>
      <c r="Y16" s="122"/>
      <c r="Z16" s="126">
        <v>7</v>
      </c>
      <c r="AA16" s="125">
        <v>2473</v>
      </c>
      <c r="AB16" s="122"/>
      <c r="AC16" s="122"/>
      <c r="AD16" s="126">
        <v>2473</v>
      </c>
      <c r="AE16" s="125">
        <v>4</v>
      </c>
      <c r="AF16" s="122"/>
      <c r="AG16" s="122"/>
      <c r="AH16" s="129">
        <v>4</v>
      </c>
      <c r="AI16" s="131"/>
      <c r="AJ16" s="131"/>
      <c r="AK16" s="131"/>
      <c r="AL16" s="125"/>
      <c r="AM16" s="122"/>
      <c r="AN16" s="126"/>
      <c r="AO16" s="125"/>
      <c r="AP16" s="122"/>
      <c r="AQ16" s="122">
        <v>7</v>
      </c>
      <c r="AR16" s="122">
        <v>3</v>
      </c>
      <c r="AS16" s="122"/>
      <c r="AT16" s="122"/>
      <c r="AU16" s="126">
        <v>10</v>
      </c>
      <c r="AV16" s="135"/>
      <c r="AW16" s="131"/>
      <c r="AX16" s="125">
        <v>1</v>
      </c>
      <c r="AY16" s="122">
        <v>49</v>
      </c>
      <c r="AZ16" s="122">
        <v>70</v>
      </c>
      <c r="BA16" s="122">
        <v>17</v>
      </c>
      <c r="BB16" s="122">
        <v>1</v>
      </c>
      <c r="BC16" s="122"/>
      <c r="BD16" s="126">
        <v>138</v>
      </c>
      <c r="BE16" s="131"/>
      <c r="BF16" s="131"/>
      <c r="BG16" s="131"/>
      <c r="BH16" s="131"/>
      <c r="BI16" s="125"/>
      <c r="BJ16" s="122"/>
      <c r="BK16" s="126"/>
      <c r="BL16" s="131"/>
      <c r="BM16" s="125"/>
      <c r="BN16" s="122"/>
      <c r="BO16" s="126"/>
      <c r="BP16" s="125">
        <v>0</v>
      </c>
      <c r="BQ16" s="122">
        <v>0</v>
      </c>
      <c r="BR16" s="122"/>
      <c r="BS16" s="122"/>
      <c r="BT16" s="126">
        <v>0</v>
      </c>
      <c r="BU16" s="131"/>
      <c r="BV16" s="131"/>
      <c r="BW16" s="125">
        <v>5480</v>
      </c>
      <c r="BX16" s="122"/>
      <c r="BY16" s="122">
        <v>1380</v>
      </c>
      <c r="BZ16" s="122"/>
      <c r="CA16" s="122">
        <v>167</v>
      </c>
      <c r="CB16" s="122"/>
      <c r="CC16" s="122"/>
      <c r="CD16" s="122">
        <v>36</v>
      </c>
      <c r="CE16" s="122"/>
      <c r="CF16" s="126">
        <v>7063</v>
      </c>
      <c r="CG16" s="125">
        <v>7</v>
      </c>
      <c r="CH16" s="122">
        <v>49</v>
      </c>
      <c r="CI16" s="122">
        <v>27</v>
      </c>
      <c r="CJ16" s="122">
        <v>1</v>
      </c>
      <c r="CK16" s="122">
        <v>1</v>
      </c>
      <c r="CL16" s="122"/>
      <c r="CM16" s="122"/>
      <c r="CN16" s="126">
        <v>85</v>
      </c>
      <c r="CO16" s="131"/>
      <c r="CP16" s="125"/>
      <c r="CQ16" s="122"/>
      <c r="CR16" s="126"/>
      <c r="CS16" s="131">
        <v>1</v>
      </c>
      <c r="CT16" s="131">
        <v>21</v>
      </c>
      <c r="CU16" s="131"/>
      <c r="CV16" s="125"/>
      <c r="CW16" s="122">
        <v>0</v>
      </c>
      <c r="CX16" s="126">
        <v>0</v>
      </c>
      <c r="CY16" s="131"/>
      <c r="CZ16" s="131"/>
      <c r="DA16" s="131"/>
      <c r="DB16" s="131"/>
      <c r="DC16" s="125"/>
      <c r="DD16" s="122"/>
      <c r="DE16" s="122">
        <v>1</v>
      </c>
      <c r="DF16" s="122"/>
      <c r="DG16" s="126">
        <v>1</v>
      </c>
      <c r="DH16" s="125">
        <v>17</v>
      </c>
      <c r="DI16" s="122">
        <v>26</v>
      </c>
      <c r="DJ16" s="122">
        <v>7</v>
      </c>
      <c r="DK16" s="122">
        <v>206</v>
      </c>
      <c r="DL16" s="122">
        <v>38</v>
      </c>
      <c r="DM16" s="122">
        <v>27</v>
      </c>
      <c r="DN16" s="122">
        <v>15</v>
      </c>
      <c r="DO16" s="122">
        <v>0</v>
      </c>
      <c r="DP16" s="122">
        <v>2</v>
      </c>
      <c r="DQ16" s="122">
        <v>3</v>
      </c>
      <c r="DR16" s="122"/>
      <c r="DS16" s="126">
        <v>341</v>
      </c>
      <c r="DT16" s="131"/>
      <c r="DU16" s="133"/>
      <c r="DV16" s="125"/>
      <c r="DW16" s="122"/>
      <c r="DX16" s="122"/>
      <c r="DY16" s="126"/>
      <c r="DZ16" s="131"/>
      <c r="EA16" s="125"/>
      <c r="EB16" s="122"/>
      <c r="EC16" s="126"/>
      <c r="ED16" s="125"/>
      <c r="EE16" s="122"/>
      <c r="EF16" s="126"/>
      <c r="EG16" s="131"/>
      <c r="EH16" s="131"/>
      <c r="EI16" s="131"/>
      <c r="EJ16" s="125"/>
      <c r="EK16" s="122"/>
      <c r="EL16" s="126"/>
      <c r="EM16" s="125"/>
      <c r="EN16" s="122"/>
      <c r="EO16" s="126"/>
      <c r="EP16" s="133"/>
      <c r="EQ16" s="133"/>
      <c r="ER16" s="122">
        <v>1</v>
      </c>
      <c r="ES16" s="122"/>
      <c r="ET16" s="135">
        <v>1</v>
      </c>
      <c r="EU16" s="133"/>
      <c r="EV16" s="122"/>
      <c r="EW16" s="122"/>
      <c r="EX16" s="122"/>
      <c r="EY16" s="135"/>
      <c r="EZ16" s="463">
        <v>10421</v>
      </c>
      <c r="FA16" s="454">
        <v>4.1104892894359952E-4</v>
      </c>
    </row>
    <row r="17" spans="2:157" x14ac:dyDescent="0.2">
      <c r="B17" s="124" t="s">
        <v>74</v>
      </c>
      <c r="C17" s="125">
        <v>158</v>
      </c>
      <c r="D17" s="122"/>
      <c r="E17" s="129">
        <v>158</v>
      </c>
      <c r="F17" s="131"/>
      <c r="G17" s="125"/>
      <c r="H17" s="122"/>
      <c r="I17" s="126"/>
      <c r="J17" s="131"/>
      <c r="K17" s="133">
        <v>66</v>
      </c>
      <c r="L17" s="125">
        <v>1</v>
      </c>
      <c r="M17" s="122">
        <v>1</v>
      </c>
      <c r="N17" s="122">
        <v>197</v>
      </c>
      <c r="O17" s="122">
        <v>3</v>
      </c>
      <c r="P17" s="122"/>
      <c r="Q17" s="122"/>
      <c r="R17" s="122"/>
      <c r="S17" s="126">
        <v>202</v>
      </c>
      <c r="T17" s="125">
        <v>1</v>
      </c>
      <c r="U17" s="122"/>
      <c r="V17" s="126">
        <v>1</v>
      </c>
      <c r="W17" s="125">
        <v>2</v>
      </c>
      <c r="X17" s="122"/>
      <c r="Y17" s="122"/>
      <c r="Z17" s="126">
        <v>2</v>
      </c>
      <c r="AA17" s="125">
        <v>460</v>
      </c>
      <c r="AB17" s="122"/>
      <c r="AC17" s="122"/>
      <c r="AD17" s="126">
        <v>460</v>
      </c>
      <c r="AE17" s="125">
        <v>2</v>
      </c>
      <c r="AF17" s="122"/>
      <c r="AG17" s="122">
        <v>10</v>
      </c>
      <c r="AH17" s="129">
        <v>12</v>
      </c>
      <c r="AI17" s="131"/>
      <c r="AJ17" s="131"/>
      <c r="AK17" s="131"/>
      <c r="AL17" s="125"/>
      <c r="AM17" s="122"/>
      <c r="AN17" s="126"/>
      <c r="AO17" s="125"/>
      <c r="AP17" s="122"/>
      <c r="AQ17" s="122"/>
      <c r="AR17" s="122"/>
      <c r="AS17" s="122"/>
      <c r="AT17" s="122"/>
      <c r="AU17" s="126"/>
      <c r="AV17" s="135">
        <v>1</v>
      </c>
      <c r="AW17" s="131"/>
      <c r="AX17" s="125">
        <v>1</v>
      </c>
      <c r="AY17" s="122">
        <v>3</v>
      </c>
      <c r="AZ17" s="122">
        <v>18</v>
      </c>
      <c r="BA17" s="122"/>
      <c r="BB17" s="122">
        <v>9</v>
      </c>
      <c r="BC17" s="122"/>
      <c r="BD17" s="126">
        <v>31</v>
      </c>
      <c r="BE17" s="131"/>
      <c r="BF17" s="131"/>
      <c r="BG17" s="131"/>
      <c r="BH17" s="131"/>
      <c r="BI17" s="125"/>
      <c r="BJ17" s="122"/>
      <c r="BK17" s="126"/>
      <c r="BL17" s="131"/>
      <c r="BM17" s="125"/>
      <c r="BN17" s="122"/>
      <c r="BO17" s="126"/>
      <c r="BP17" s="125"/>
      <c r="BQ17" s="122"/>
      <c r="BR17" s="122"/>
      <c r="BS17" s="122"/>
      <c r="BT17" s="126"/>
      <c r="BU17" s="131"/>
      <c r="BV17" s="131"/>
      <c r="BW17" s="125">
        <v>3134</v>
      </c>
      <c r="BX17" s="122">
        <v>47</v>
      </c>
      <c r="BY17" s="122">
        <v>594</v>
      </c>
      <c r="BZ17" s="122">
        <v>0</v>
      </c>
      <c r="CA17" s="122">
        <v>25</v>
      </c>
      <c r="CB17" s="122">
        <v>1</v>
      </c>
      <c r="CC17" s="122"/>
      <c r="CD17" s="122">
        <v>7</v>
      </c>
      <c r="CE17" s="122"/>
      <c r="CF17" s="126">
        <v>3808</v>
      </c>
      <c r="CG17" s="125"/>
      <c r="CH17" s="122">
        <v>30</v>
      </c>
      <c r="CI17" s="122">
        <v>15</v>
      </c>
      <c r="CJ17" s="122">
        <v>1</v>
      </c>
      <c r="CK17" s="122"/>
      <c r="CL17" s="122"/>
      <c r="CM17" s="122"/>
      <c r="CN17" s="126">
        <v>46</v>
      </c>
      <c r="CO17" s="131"/>
      <c r="CP17" s="125"/>
      <c r="CQ17" s="122"/>
      <c r="CR17" s="126"/>
      <c r="CS17" s="131">
        <v>0</v>
      </c>
      <c r="CT17" s="131">
        <v>7</v>
      </c>
      <c r="CU17" s="131"/>
      <c r="CV17" s="125"/>
      <c r="CW17" s="122">
        <v>1</v>
      </c>
      <c r="CX17" s="126">
        <v>1</v>
      </c>
      <c r="CY17" s="131"/>
      <c r="CZ17" s="131"/>
      <c r="DA17" s="131"/>
      <c r="DB17" s="131"/>
      <c r="DC17" s="125"/>
      <c r="DD17" s="122"/>
      <c r="DE17" s="122"/>
      <c r="DF17" s="122"/>
      <c r="DG17" s="126"/>
      <c r="DH17" s="125">
        <v>13</v>
      </c>
      <c r="DI17" s="122">
        <v>53</v>
      </c>
      <c r="DJ17" s="122">
        <v>3</v>
      </c>
      <c r="DK17" s="122">
        <v>134</v>
      </c>
      <c r="DL17" s="122">
        <v>12</v>
      </c>
      <c r="DM17" s="122">
        <v>20</v>
      </c>
      <c r="DN17" s="122">
        <v>1</v>
      </c>
      <c r="DO17" s="122"/>
      <c r="DP17" s="122">
        <v>1</v>
      </c>
      <c r="DQ17" s="122">
        <v>0</v>
      </c>
      <c r="DR17" s="122"/>
      <c r="DS17" s="126">
        <v>237</v>
      </c>
      <c r="DT17" s="131"/>
      <c r="DU17" s="133">
        <v>3</v>
      </c>
      <c r="DV17" s="125"/>
      <c r="DW17" s="122"/>
      <c r="DX17" s="122"/>
      <c r="DY17" s="126"/>
      <c r="DZ17" s="131"/>
      <c r="EA17" s="125"/>
      <c r="EB17" s="122"/>
      <c r="EC17" s="126"/>
      <c r="ED17" s="125"/>
      <c r="EE17" s="122"/>
      <c r="EF17" s="126"/>
      <c r="EG17" s="131"/>
      <c r="EH17" s="131"/>
      <c r="EI17" s="131"/>
      <c r="EJ17" s="125"/>
      <c r="EK17" s="122"/>
      <c r="EL17" s="126"/>
      <c r="EM17" s="125"/>
      <c r="EN17" s="122"/>
      <c r="EO17" s="126"/>
      <c r="EP17" s="133"/>
      <c r="EQ17" s="133"/>
      <c r="ER17" s="122"/>
      <c r="ES17" s="122"/>
      <c r="ET17" s="135"/>
      <c r="EU17" s="133"/>
      <c r="EV17" s="122"/>
      <c r="EW17" s="122"/>
      <c r="EX17" s="122"/>
      <c r="EY17" s="135"/>
      <c r="EZ17" s="463">
        <v>5035</v>
      </c>
      <c r="FA17" s="454">
        <v>1.986019918655622E-4</v>
      </c>
    </row>
    <row r="18" spans="2:157" ht="13.5" thickBot="1" x14ac:dyDescent="0.25">
      <c r="B18" s="137" t="s">
        <v>410</v>
      </c>
      <c r="C18" s="138">
        <v>6</v>
      </c>
      <c r="D18" s="139">
        <v>0</v>
      </c>
      <c r="E18" s="140">
        <v>6</v>
      </c>
      <c r="F18" s="141"/>
      <c r="G18" s="138">
        <v>3</v>
      </c>
      <c r="H18" s="139"/>
      <c r="I18" s="142">
        <v>3</v>
      </c>
      <c r="J18" s="141"/>
      <c r="K18" s="143">
        <v>64</v>
      </c>
      <c r="L18" s="138">
        <v>17</v>
      </c>
      <c r="M18" s="139">
        <v>2</v>
      </c>
      <c r="N18" s="139">
        <v>472</v>
      </c>
      <c r="O18" s="139">
        <v>5</v>
      </c>
      <c r="P18" s="139"/>
      <c r="Q18" s="139"/>
      <c r="R18" s="139"/>
      <c r="S18" s="142">
        <v>496</v>
      </c>
      <c r="T18" s="138">
        <v>4</v>
      </c>
      <c r="U18" s="139"/>
      <c r="V18" s="142">
        <v>4</v>
      </c>
      <c r="W18" s="138">
        <v>34</v>
      </c>
      <c r="X18" s="139"/>
      <c r="Y18" s="139"/>
      <c r="Z18" s="142">
        <v>34</v>
      </c>
      <c r="AA18" s="138">
        <v>1907</v>
      </c>
      <c r="AB18" s="139">
        <v>0</v>
      </c>
      <c r="AC18" s="139"/>
      <c r="AD18" s="142">
        <v>1907</v>
      </c>
      <c r="AE18" s="138">
        <v>2</v>
      </c>
      <c r="AF18" s="139">
        <v>5</v>
      </c>
      <c r="AG18" s="139"/>
      <c r="AH18" s="140">
        <v>7</v>
      </c>
      <c r="AI18" s="141"/>
      <c r="AJ18" s="141"/>
      <c r="AK18" s="141"/>
      <c r="AL18" s="138"/>
      <c r="AM18" s="139"/>
      <c r="AN18" s="142"/>
      <c r="AO18" s="138"/>
      <c r="AP18" s="139"/>
      <c r="AQ18" s="139">
        <v>4</v>
      </c>
      <c r="AR18" s="139"/>
      <c r="AS18" s="139"/>
      <c r="AT18" s="139"/>
      <c r="AU18" s="142">
        <v>4</v>
      </c>
      <c r="AV18" s="144"/>
      <c r="AW18" s="141"/>
      <c r="AX18" s="138">
        <v>5</v>
      </c>
      <c r="AY18" s="139">
        <v>44</v>
      </c>
      <c r="AZ18" s="139">
        <v>82</v>
      </c>
      <c r="BA18" s="139">
        <v>1</v>
      </c>
      <c r="BB18" s="139">
        <v>2</v>
      </c>
      <c r="BC18" s="139"/>
      <c r="BD18" s="142">
        <v>134</v>
      </c>
      <c r="BE18" s="141"/>
      <c r="BF18" s="141"/>
      <c r="BG18" s="141"/>
      <c r="BH18" s="141"/>
      <c r="BI18" s="138">
        <v>1</v>
      </c>
      <c r="BJ18" s="139">
        <v>1</v>
      </c>
      <c r="BK18" s="142">
        <v>2</v>
      </c>
      <c r="BL18" s="141"/>
      <c r="BM18" s="138"/>
      <c r="BN18" s="139"/>
      <c r="BO18" s="142"/>
      <c r="BP18" s="138">
        <v>0</v>
      </c>
      <c r="BQ18" s="139">
        <v>2</v>
      </c>
      <c r="BR18" s="139">
        <v>9</v>
      </c>
      <c r="BS18" s="139"/>
      <c r="BT18" s="142">
        <v>11</v>
      </c>
      <c r="BU18" s="141"/>
      <c r="BV18" s="141"/>
      <c r="BW18" s="138">
        <v>8799</v>
      </c>
      <c r="BX18" s="139">
        <v>1</v>
      </c>
      <c r="BY18" s="139">
        <v>1869</v>
      </c>
      <c r="BZ18" s="139">
        <v>4</v>
      </c>
      <c r="CA18" s="139">
        <v>212</v>
      </c>
      <c r="CB18" s="139"/>
      <c r="CC18" s="139"/>
      <c r="CD18" s="139">
        <v>20</v>
      </c>
      <c r="CE18" s="139"/>
      <c r="CF18" s="142">
        <v>10905</v>
      </c>
      <c r="CG18" s="138">
        <v>19</v>
      </c>
      <c r="CH18" s="139">
        <v>113</v>
      </c>
      <c r="CI18" s="139">
        <v>36</v>
      </c>
      <c r="CJ18" s="139"/>
      <c r="CK18" s="139"/>
      <c r="CL18" s="139"/>
      <c r="CM18" s="139"/>
      <c r="CN18" s="142">
        <v>168</v>
      </c>
      <c r="CO18" s="141"/>
      <c r="CP18" s="138"/>
      <c r="CQ18" s="139"/>
      <c r="CR18" s="142"/>
      <c r="CS18" s="141"/>
      <c r="CT18" s="141">
        <v>6</v>
      </c>
      <c r="CU18" s="141"/>
      <c r="CV18" s="138"/>
      <c r="CW18" s="139">
        <v>0</v>
      </c>
      <c r="CX18" s="142">
        <v>0</v>
      </c>
      <c r="CY18" s="141">
        <v>1</v>
      </c>
      <c r="CZ18" s="141"/>
      <c r="DA18" s="141"/>
      <c r="DB18" s="141"/>
      <c r="DC18" s="138">
        <v>23</v>
      </c>
      <c r="DD18" s="139">
        <v>1</v>
      </c>
      <c r="DE18" s="139">
        <v>1</v>
      </c>
      <c r="DF18" s="139"/>
      <c r="DG18" s="142">
        <v>25</v>
      </c>
      <c r="DH18" s="138">
        <v>44</v>
      </c>
      <c r="DI18" s="139">
        <v>45</v>
      </c>
      <c r="DJ18" s="139">
        <v>1</v>
      </c>
      <c r="DK18" s="139">
        <v>163</v>
      </c>
      <c r="DL18" s="139">
        <v>24</v>
      </c>
      <c r="DM18" s="139">
        <v>44</v>
      </c>
      <c r="DN18" s="139">
        <v>1</v>
      </c>
      <c r="DO18" s="139">
        <v>1</v>
      </c>
      <c r="DP18" s="139">
        <v>1</v>
      </c>
      <c r="DQ18" s="139">
        <v>2</v>
      </c>
      <c r="DR18" s="139"/>
      <c r="DS18" s="142">
        <v>326</v>
      </c>
      <c r="DT18" s="141"/>
      <c r="DU18" s="143"/>
      <c r="DV18" s="138"/>
      <c r="DW18" s="139"/>
      <c r="DX18" s="139"/>
      <c r="DY18" s="142"/>
      <c r="DZ18" s="141"/>
      <c r="EA18" s="138"/>
      <c r="EB18" s="139">
        <v>2</v>
      </c>
      <c r="EC18" s="142">
        <v>2</v>
      </c>
      <c r="ED18" s="138"/>
      <c r="EE18" s="139"/>
      <c r="EF18" s="142"/>
      <c r="EG18" s="141"/>
      <c r="EH18" s="141"/>
      <c r="EI18" s="141">
        <v>0</v>
      </c>
      <c r="EJ18" s="138"/>
      <c r="EK18" s="139"/>
      <c r="EL18" s="142"/>
      <c r="EM18" s="138"/>
      <c r="EN18" s="139"/>
      <c r="EO18" s="142"/>
      <c r="EP18" s="143"/>
      <c r="EQ18" s="143"/>
      <c r="ER18" s="139">
        <v>1</v>
      </c>
      <c r="ES18" s="139"/>
      <c r="ET18" s="144">
        <v>1</v>
      </c>
      <c r="EU18" s="143"/>
      <c r="EV18" s="139"/>
      <c r="EW18" s="139"/>
      <c r="EX18" s="139"/>
      <c r="EY18" s="144"/>
      <c r="EZ18" s="464">
        <v>14106</v>
      </c>
      <c r="FA18" s="455">
        <v>5.5640113153041122E-4</v>
      </c>
    </row>
    <row r="19" spans="2:157" s="115" customFormat="1" ht="13.5" thickBot="1" x14ac:dyDescent="0.25">
      <c r="B19" s="118" t="s">
        <v>411</v>
      </c>
      <c r="C19" s="127">
        <v>255</v>
      </c>
      <c r="D19" s="123">
        <v>0</v>
      </c>
      <c r="E19" s="130">
        <v>255</v>
      </c>
      <c r="F19" s="132"/>
      <c r="G19" s="127">
        <v>10</v>
      </c>
      <c r="H19" s="123"/>
      <c r="I19" s="128">
        <v>10</v>
      </c>
      <c r="J19" s="132"/>
      <c r="K19" s="134">
        <v>445</v>
      </c>
      <c r="L19" s="127">
        <v>66</v>
      </c>
      <c r="M19" s="123">
        <v>40</v>
      </c>
      <c r="N19" s="123">
        <v>2828</v>
      </c>
      <c r="O19" s="123">
        <v>53</v>
      </c>
      <c r="P19" s="123">
        <v>10</v>
      </c>
      <c r="Q19" s="123">
        <v>1</v>
      </c>
      <c r="R19" s="123"/>
      <c r="S19" s="128">
        <v>2998</v>
      </c>
      <c r="T19" s="127">
        <v>11</v>
      </c>
      <c r="U19" s="123">
        <v>0</v>
      </c>
      <c r="V19" s="128">
        <v>11</v>
      </c>
      <c r="W19" s="127">
        <v>118</v>
      </c>
      <c r="X19" s="123">
        <v>0</v>
      </c>
      <c r="Y19" s="123"/>
      <c r="Z19" s="128">
        <v>118</v>
      </c>
      <c r="AA19" s="127">
        <v>16691</v>
      </c>
      <c r="AB19" s="123">
        <v>0</v>
      </c>
      <c r="AC19" s="123"/>
      <c r="AD19" s="128">
        <v>16691</v>
      </c>
      <c r="AE19" s="127">
        <v>41</v>
      </c>
      <c r="AF19" s="123">
        <v>9</v>
      </c>
      <c r="AG19" s="123">
        <v>11</v>
      </c>
      <c r="AH19" s="130">
        <v>61</v>
      </c>
      <c r="AI19" s="132"/>
      <c r="AJ19" s="132"/>
      <c r="AK19" s="132"/>
      <c r="AL19" s="127">
        <v>1</v>
      </c>
      <c r="AM19" s="123"/>
      <c r="AN19" s="128">
        <v>1</v>
      </c>
      <c r="AO19" s="127"/>
      <c r="AP19" s="123">
        <v>0</v>
      </c>
      <c r="AQ19" s="123">
        <v>20</v>
      </c>
      <c r="AR19" s="123">
        <v>7</v>
      </c>
      <c r="AS19" s="123"/>
      <c r="AT19" s="123"/>
      <c r="AU19" s="128">
        <v>27</v>
      </c>
      <c r="AV19" s="136">
        <v>1</v>
      </c>
      <c r="AW19" s="132">
        <v>0</v>
      </c>
      <c r="AX19" s="127">
        <v>26</v>
      </c>
      <c r="AY19" s="123">
        <v>303</v>
      </c>
      <c r="AZ19" s="123">
        <v>600</v>
      </c>
      <c r="BA19" s="123">
        <v>72</v>
      </c>
      <c r="BB19" s="123">
        <v>30</v>
      </c>
      <c r="BC19" s="123"/>
      <c r="BD19" s="128">
        <v>1031</v>
      </c>
      <c r="BE19" s="132">
        <v>0</v>
      </c>
      <c r="BF19" s="132"/>
      <c r="BG19" s="132"/>
      <c r="BH19" s="132">
        <v>1</v>
      </c>
      <c r="BI19" s="127">
        <v>4</v>
      </c>
      <c r="BJ19" s="123">
        <v>1</v>
      </c>
      <c r="BK19" s="128">
        <v>5</v>
      </c>
      <c r="BL19" s="132"/>
      <c r="BM19" s="127">
        <v>2</v>
      </c>
      <c r="BN19" s="123"/>
      <c r="BO19" s="128">
        <v>2</v>
      </c>
      <c r="BP19" s="127">
        <v>1</v>
      </c>
      <c r="BQ19" s="123">
        <v>2</v>
      </c>
      <c r="BR19" s="123">
        <v>9</v>
      </c>
      <c r="BS19" s="123"/>
      <c r="BT19" s="128">
        <v>12</v>
      </c>
      <c r="BU19" s="132">
        <v>0</v>
      </c>
      <c r="BV19" s="132"/>
      <c r="BW19" s="127">
        <v>114100</v>
      </c>
      <c r="BX19" s="123">
        <v>48</v>
      </c>
      <c r="BY19" s="123">
        <v>12647</v>
      </c>
      <c r="BZ19" s="123">
        <v>7</v>
      </c>
      <c r="CA19" s="123">
        <v>684</v>
      </c>
      <c r="CB19" s="123">
        <v>1</v>
      </c>
      <c r="CC19" s="123"/>
      <c r="CD19" s="123">
        <v>287</v>
      </c>
      <c r="CE19" s="123"/>
      <c r="CF19" s="128">
        <v>127774</v>
      </c>
      <c r="CG19" s="127">
        <v>36</v>
      </c>
      <c r="CH19" s="123">
        <v>722</v>
      </c>
      <c r="CI19" s="123">
        <v>306</v>
      </c>
      <c r="CJ19" s="123">
        <v>4</v>
      </c>
      <c r="CK19" s="123">
        <v>3</v>
      </c>
      <c r="CL19" s="123"/>
      <c r="CM19" s="123"/>
      <c r="CN19" s="128">
        <v>1071</v>
      </c>
      <c r="CO19" s="132"/>
      <c r="CP19" s="127"/>
      <c r="CQ19" s="123"/>
      <c r="CR19" s="128"/>
      <c r="CS19" s="132">
        <v>6</v>
      </c>
      <c r="CT19" s="132">
        <v>120</v>
      </c>
      <c r="CU19" s="132"/>
      <c r="CV19" s="127"/>
      <c r="CW19" s="123">
        <v>8</v>
      </c>
      <c r="CX19" s="128">
        <v>8</v>
      </c>
      <c r="CY19" s="132">
        <v>16</v>
      </c>
      <c r="CZ19" s="132">
        <v>1</v>
      </c>
      <c r="DA19" s="132"/>
      <c r="DB19" s="132"/>
      <c r="DC19" s="127">
        <v>32</v>
      </c>
      <c r="DD19" s="123">
        <v>2</v>
      </c>
      <c r="DE19" s="123">
        <v>7</v>
      </c>
      <c r="DF19" s="123"/>
      <c r="DG19" s="128">
        <v>41</v>
      </c>
      <c r="DH19" s="127">
        <v>343</v>
      </c>
      <c r="DI19" s="123">
        <v>419</v>
      </c>
      <c r="DJ19" s="123">
        <v>58</v>
      </c>
      <c r="DK19" s="123">
        <v>1678</v>
      </c>
      <c r="DL19" s="123">
        <v>266</v>
      </c>
      <c r="DM19" s="123">
        <v>299</v>
      </c>
      <c r="DN19" s="123">
        <v>44</v>
      </c>
      <c r="DO19" s="123">
        <v>6</v>
      </c>
      <c r="DP19" s="123">
        <v>28</v>
      </c>
      <c r="DQ19" s="123">
        <v>19</v>
      </c>
      <c r="DR19" s="123"/>
      <c r="DS19" s="128">
        <v>3160</v>
      </c>
      <c r="DT19" s="132"/>
      <c r="DU19" s="134">
        <v>3</v>
      </c>
      <c r="DV19" s="127"/>
      <c r="DW19" s="123"/>
      <c r="DX19" s="123"/>
      <c r="DY19" s="128"/>
      <c r="DZ19" s="132"/>
      <c r="EA19" s="127">
        <v>2</v>
      </c>
      <c r="EB19" s="123">
        <v>2</v>
      </c>
      <c r="EC19" s="128">
        <v>4</v>
      </c>
      <c r="ED19" s="127"/>
      <c r="EE19" s="123">
        <v>1</v>
      </c>
      <c r="EF19" s="128">
        <v>1</v>
      </c>
      <c r="EG19" s="132">
        <v>0</v>
      </c>
      <c r="EH19" s="132"/>
      <c r="EI19" s="132">
        <v>11</v>
      </c>
      <c r="EJ19" s="127">
        <v>2</v>
      </c>
      <c r="EK19" s="123">
        <v>3</v>
      </c>
      <c r="EL19" s="128">
        <v>5</v>
      </c>
      <c r="EM19" s="127">
        <v>8</v>
      </c>
      <c r="EN19" s="123">
        <v>1</v>
      </c>
      <c r="EO19" s="128">
        <v>9</v>
      </c>
      <c r="EP19" s="134"/>
      <c r="EQ19" s="134"/>
      <c r="ER19" s="123">
        <v>3</v>
      </c>
      <c r="ES19" s="123"/>
      <c r="ET19" s="136">
        <v>3</v>
      </c>
      <c r="EU19" s="134"/>
      <c r="EV19" s="123"/>
      <c r="EW19" s="123"/>
      <c r="EX19" s="123"/>
      <c r="EY19" s="136"/>
      <c r="EZ19" s="465">
        <v>153902</v>
      </c>
      <c r="FA19" s="456">
        <v>6.0705548663542701E-3</v>
      </c>
    </row>
    <row r="20" spans="2:157" s="115" customFormat="1" ht="13.5" thickBot="1" x14ac:dyDescent="0.25">
      <c r="B20" s="118" t="s">
        <v>412</v>
      </c>
      <c r="C20" s="127">
        <v>112</v>
      </c>
      <c r="D20" s="123"/>
      <c r="E20" s="130">
        <v>112</v>
      </c>
      <c r="F20" s="132"/>
      <c r="G20" s="127">
        <v>1</v>
      </c>
      <c r="H20" s="123"/>
      <c r="I20" s="128">
        <v>1</v>
      </c>
      <c r="J20" s="132"/>
      <c r="K20" s="134">
        <v>244</v>
      </c>
      <c r="L20" s="127">
        <v>5</v>
      </c>
      <c r="M20" s="123">
        <v>17</v>
      </c>
      <c r="N20" s="123">
        <v>450</v>
      </c>
      <c r="O20" s="123">
        <v>22</v>
      </c>
      <c r="P20" s="123">
        <v>3</v>
      </c>
      <c r="Q20" s="123"/>
      <c r="R20" s="123">
        <v>0</v>
      </c>
      <c r="S20" s="128">
        <v>497</v>
      </c>
      <c r="T20" s="127">
        <v>34</v>
      </c>
      <c r="U20" s="123"/>
      <c r="V20" s="128">
        <v>34</v>
      </c>
      <c r="W20" s="127">
        <v>68</v>
      </c>
      <c r="X20" s="123">
        <v>1</v>
      </c>
      <c r="Y20" s="123"/>
      <c r="Z20" s="128">
        <v>69</v>
      </c>
      <c r="AA20" s="127">
        <v>646</v>
      </c>
      <c r="AB20" s="123"/>
      <c r="AC20" s="123"/>
      <c r="AD20" s="128">
        <v>646</v>
      </c>
      <c r="AE20" s="127">
        <v>1</v>
      </c>
      <c r="AF20" s="123"/>
      <c r="AG20" s="123"/>
      <c r="AH20" s="130">
        <v>1</v>
      </c>
      <c r="AI20" s="132">
        <v>0</v>
      </c>
      <c r="AJ20" s="132"/>
      <c r="AK20" s="132"/>
      <c r="AL20" s="127">
        <v>2</v>
      </c>
      <c r="AM20" s="123"/>
      <c r="AN20" s="128">
        <v>2</v>
      </c>
      <c r="AO20" s="127"/>
      <c r="AP20" s="123"/>
      <c r="AQ20" s="123"/>
      <c r="AR20" s="123">
        <v>8</v>
      </c>
      <c r="AS20" s="123"/>
      <c r="AT20" s="123"/>
      <c r="AU20" s="128">
        <v>8</v>
      </c>
      <c r="AV20" s="136"/>
      <c r="AW20" s="132">
        <v>0</v>
      </c>
      <c r="AX20" s="127">
        <v>3</v>
      </c>
      <c r="AY20" s="123">
        <v>43</v>
      </c>
      <c r="AZ20" s="123">
        <v>49</v>
      </c>
      <c r="BA20" s="123">
        <v>0</v>
      </c>
      <c r="BB20" s="123">
        <v>32</v>
      </c>
      <c r="BC20" s="123"/>
      <c r="BD20" s="128">
        <v>127</v>
      </c>
      <c r="BE20" s="132"/>
      <c r="BF20" s="132"/>
      <c r="BG20" s="132"/>
      <c r="BH20" s="132">
        <v>1</v>
      </c>
      <c r="BI20" s="127">
        <v>14</v>
      </c>
      <c r="BJ20" s="123"/>
      <c r="BK20" s="128">
        <v>14</v>
      </c>
      <c r="BL20" s="132"/>
      <c r="BM20" s="127"/>
      <c r="BN20" s="123"/>
      <c r="BO20" s="128"/>
      <c r="BP20" s="127">
        <v>13</v>
      </c>
      <c r="BQ20" s="123">
        <v>1</v>
      </c>
      <c r="BR20" s="123">
        <v>0</v>
      </c>
      <c r="BS20" s="123"/>
      <c r="BT20" s="128">
        <v>14</v>
      </c>
      <c r="BU20" s="132">
        <v>0</v>
      </c>
      <c r="BV20" s="132">
        <v>1</v>
      </c>
      <c r="BW20" s="127">
        <v>9547</v>
      </c>
      <c r="BX20" s="123">
        <v>1</v>
      </c>
      <c r="BY20" s="123">
        <v>1024</v>
      </c>
      <c r="BZ20" s="123">
        <v>2</v>
      </c>
      <c r="CA20" s="123">
        <v>28</v>
      </c>
      <c r="CB20" s="123"/>
      <c r="CC20" s="123"/>
      <c r="CD20" s="123">
        <v>22</v>
      </c>
      <c r="CE20" s="123"/>
      <c r="CF20" s="128">
        <v>10624</v>
      </c>
      <c r="CG20" s="127">
        <v>2</v>
      </c>
      <c r="CH20" s="123">
        <v>221</v>
      </c>
      <c r="CI20" s="123">
        <v>28</v>
      </c>
      <c r="CJ20" s="123"/>
      <c r="CK20" s="123"/>
      <c r="CL20" s="123"/>
      <c r="CM20" s="123"/>
      <c r="CN20" s="128">
        <v>251</v>
      </c>
      <c r="CO20" s="132"/>
      <c r="CP20" s="127"/>
      <c r="CQ20" s="123"/>
      <c r="CR20" s="128"/>
      <c r="CS20" s="132">
        <v>1</v>
      </c>
      <c r="CT20" s="132">
        <v>9</v>
      </c>
      <c r="CU20" s="132"/>
      <c r="CV20" s="127"/>
      <c r="CW20" s="123">
        <v>6</v>
      </c>
      <c r="CX20" s="128">
        <v>6</v>
      </c>
      <c r="CY20" s="132">
        <v>1</v>
      </c>
      <c r="CZ20" s="132"/>
      <c r="DA20" s="132"/>
      <c r="DB20" s="132"/>
      <c r="DC20" s="127">
        <v>1</v>
      </c>
      <c r="DD20" s="123">
        <v>0</v>
      </c>
      <c r="DE20" s="123">
        <v>1</v>
      </c>
      <c r="DF20" s="123"/>
      <c r="DG20" s="128">
        <v>2</v>
      </c>
      <c r="DH20" s="127">
        <v>25</v>
      </c>
      <c r="DI20" s="123">
        <v>173</v>
      </c>
      <c r="DJ20" s="123">
        <v>8</v>
      </c>
      <c r="DK20" s="123">
        <v>379</v>
      </c>
      <c r="DL20" s="123">
        <v>17</v>
      </c>
      <c r="DM20" s="123">
        <v>63</v>
      </c>
      <c r="DN20" s="123">
        <v>1</v>
      </c>
      <c r="DO20" s="123">
        <v>1</v>
      </c>
      <c r="DP20" s="123">
        <v>4</v>
      </c>
      <c r="DQ20" s="123">
        <v>11</v>
      </c>
      <c r="DR20" s="123"/>
      <c r="DS20" s="128">
        <v>682</v>
      </c>
      <c r="DT20" s="132"/>
      <c r="DU20" s="134"/>
      <c r="DV20" s="127"/>
      <c r="DW20" s="123"/>
      <c r="DX20" s="123"/>
      <c r="DY20" s="128"/>
      <c r="DZ20" s="132"/>
      <c r="EA20" s="127">
        <v>1</v>
      </c>
      <c r="EB20" s="123">
        <v>2</v>
      </c>
      <c r="EC20" s="128">
        <v>3</v>
      </c>
      <c r="ED20" s="127"/>
      <c r="EE20" s="123"/>
      <c r="EF20" s="128"/>
      <c r="EG20" s="132"/>
      <c r="EH20" s="132"/>
      <c r="EI20" s="132">
        <v>9</v>
      </c>
      <c r="EJ20" s="127">
        <v>2</v>
      </c>
      <c r="EK20" s="123"/>
      <c r="EL20" s="128">
        <v>2</v>
      </c>
      <c r="EM20" s="127">
        <v>4</v>
      </c>
      <c r="EN20" s="123">
        <v>3</v>
      </c>
      <c r="EO20" s="128">
        <v>7</v>
      </c>
      <c r="EP20" s="134"/>
      <c r="EQ20" s="134"/>
      <c r="ER20" s="123"/>
      <c r="ES20" s="123"/>
      <c r="ET20" s="136"/>
      <c r="EU20" s="134"/>
      <c r="EV20" s="123"/>
      <c r="EW20" s="123"/>
      <c r="EX20" s="123"/>
      <c r="EY20" s="136"/>
      <c r="EZ20" s="465">
        <v>13368</v>
      </c>
      <c r="FA20" s="456">
        <v>5.2729124672469421E-4</v>
      </c>
    </row>
    <row r="21" spans="2:157" s="115" customFormat="1" ht="13.5" thickBot="1" x14ac:dyDescent="0.25">
      <c r="B21" s="118" t="s">
        <v>413</v>
      </c>
      <c r="C21" s="127">
        <v>14</v>
      </c>
      <c r="D21" s="123">
        <v>2</v>
      </c>
      <c r="E21" s="130">
        <v>16</v>
      </c>
      <c r="F21" s="132"/>
      <c r="G21" s="127">
        <v>1</v>
      </c>
      <c r="H21" s="123"/>
      <c r="I21" s="128">
        <v>1</v>
      </c>
      <c r="J21" s="132"/>
      <c r="K21" s="134">
        <v>38</v>
      </c>
      <c r="L21" s="127">
        <v>1</v>
      </c>
      <c r="M21" s="123">
        <v>45</v>
      </c>
      <c r="N21" s="123">
        <v>106</v>
      </c>
      <c r="O21" s="123">
        <v>379</v>
      </c>
      <c r="P21" s="123"/>
      <c r="Q21" s="123">
        <v>1</v>
      </c>
      <c r="R21" s="123"/>
      <c r="S21" s="128">
        <v>532</v>
      </c>
      <c r="T21" s="127"/>
      <c r="U21" s="123"/>
      <c r="V21" s="128"/>
      <c r="W21" s="127">
        <v>10</v>
      </c>
      <c r="X21" s="123"/>
      <c r="Y21" s="123"/>
      <c r="Z21" s="128">
        <v>10</v>
      </c>
      <c r="AA21" s="127">
        <v>1285</v>
      </c>
      <c r="AB21" s="123"/>
      <c r="AC21" s="123"/>
      <c r="AD21" s="128">
        <v>1285</v>
      </c>
      <c r="AE21" s="127">
        <v>2</v>
      </c>
      <c r="AF21" s="123"/>
      <c r="AG21" s="123"/>
      <c r="AH21" s="130">
        <v>2</v>
      </c>
      <c r="AI21" s="132"/>
      <c r="AJ21" s="132"/>
      <c r="AK21" s="132"/>
      <c r="AL21" s="127"/>
      <c r="AM21" s="123">
        <v>0</v>
      </c>
      <c r="AN21" s="128">
        <v>0</v>
      </c>
      <c r="AO21" s="127"/>
      <c r="AP21" s="123"/>
      <c r="AQ21" s="123">
        <v>4</v>
      </c>
      <c r="AR21" s="123">
        <v>2</v>
      </c>
      <c r="AS21" s="123"/>
      <c r="AT21" s="123"/>
      <c r="AU21" s="128">
        <v>6</v>
      </c>
      <c r="AV21" s="136"/>
      <c r="AW21" s="132"/>
      <c r="AX21" s="127">
        <v>2</v>
      </c>
      <c r="AY21" s="123">
        <v>12</v>
      </c>
      <c r="AZ21" s="123">
        <v>77</v>
      </c>
      <c r="BA21" s="123">
        <v>2</v>
      </c>
      <c r="BB21" s="123">
        <v>4</v>
      </c>
      <c r="BC21" s="123"/>
      <c r="BD21" s="128">
        <v>97</v>
      </c>
      <c r="BE21" s="132"/>
      <c r="BF21" s="132"/>
      <c r="BG21" s="132"/>
      <c r="BH21" s="132"/>
      <c r="BI21" s="127"/>
      <c r="BJ21" s="123"/>
      <c r="BK21" s="128"/>
      <c r="BL21" s="132"/>
      <c r="BM21" s="127"/>
      <c r="BN21" s="123"/>
      <c r="BO21" s="128"/>
      <c r="BP21" s="127">
        <v>1</v>
      </c>
      <c r="BQ21" s="123"/>
      <c r="BR21" s="123"/>
      <c r="BS21" s="123"/>
      <c r="BT21" s="128">
        <v>1</v>
      </c>
      <c r="BU21" s="132"/>
      <c r="BV21" s="132">
        <v>1</v>
      </c>
      <c r="BW21" s="127">
        <v>4160</v>
      </c>
      <c r="BX21" s="123"/>
      <c r="BY21" s="123">
        <v>716</v>
      </c>
      <c r="BZ21" s="123">
        <v>1</v>
      </c>
      <c r="CA21" s="123">
        <v>13</v>
      </c>
      <c r="CB21" s="123"/>
      <c r="CC21" s="123"/>
      <c r="CD21" s="123">
        <v>14</v>
      </c>
      <c r="CE21" s="123"/>
      <c r="CF21" s="128">
        <v>4904</v>
      </c>
      <c r="CG21" s="127">
        <v>1</v>
      </c>
      <c r="CH21" s="123">
        <v>54</v>
      </c>
      <c r="CI21" s="123">
        <v>32</v>
      </c>
      <c r="CJ21" s="123"/>
      <c r="CK21" s="123"/>
      <c r="CL21" s="123"/>
      <c r="CM21" s="123"/>
      <c r="CN21" s="128">
        <v>87</v>
      </c>
      <c r="CO21" s="132"/>
      <c r="CP21" s="127"/>
      <c r="CQ21" s="123"/>
      <c r="CR21" s="128"/>
      <c r="CS21" s="132"/>
      <c r="CT21" s="132">
        <v>3</v>
      </c>
      <c r="CU21" s="132"/>
      <c r="CV21" s="127"/>
      <c r="CW21" s="123">
        <v>1</v>
      </c>
      <c r="CX21" s="128">
        <v>1</v>
      </c>
      <c r="CY21" s="132"/>
      <c r="CZ21" s="132"/>
      <c r="DA21" s="132"/>
      <c r="DB21" s="132"/>
      <c r="DC21" s="127"/>
      <c r="DD21" s="123"/>
      <c r="DE21" s="123"/>
      <c r="DF21" s="123"/>
      <c r="DG21" s="128"/>
      <c r="DH21" s="127">
        <v>7</v>
      </c>
      <c r="DI21" s="123">
        <v>15</v>
      </c>
      <c r="DJ21" s="123">
        <v>2</v>
      </c>
      <c r="DK21" s="123">
        <v>576</v>
      </c>
      <c r="DL21" s="123">
        <v>15</v>
      </c>
      <c r="DM21" s="123">
        <v>11</v>
      </c>
      <c r="DN21" s="123"/>
      <c r="DO21" s="123"/>
      <c r="DP21" s="123">
        <v>4</v>
      </c>
      <c r="DQ21" s="123">
        <v>0</v>
      </c>
      <c r="DR21" s="123"/>
      <c r="DS21" s="128">
        <v>630</v>
      </c>
      <c r="DT21" s="132"/>
      <c r="DU21" s="134"/>
      <c r="DV21" s="127"/>
      <c r="DW21" s="123"/>
      <c r="DX21" s="123"/>
      <c r="DY21" s="128"/>
      <c r="DZ21" s="132"/>
      <c r="EA21" s="127"/>
      <c r="EB21" s="123">
        <v>2</v>
      </c>
      <c r="EC21" s="128">
        <v>2</v>
      </c>
      <c r="ED21" s="127"/>
      <c r="EE21" s="123">
        <v>2</v>
      </c>
      <c r="EF21" s="128">
        <v>2</v>
      </c>
      <c r="EG21" s="132"/>
      <c r="EH21" s="132"/>
      <c r="EI21" s="132">
        <v>2</v>
      </c>
      <c r="EJ21" s="127">
        <v>2</v>
      </c>
      <c r="EK21" s="123"/>
      <c r="EL21" s="128">
        <v>2</v>
      </c>
      <c r="EM21" s="127">
        <v>2</v>
      </c>
      <c r="EN21" s="123">
        <v>4</v>
      </c>
      <c r="EO21" s="128">
        <v>6</v>
      </c>
      <c r="EP21" s="134"/>
      <c r="EQ21" s="134"/>
      <c r="ER21" s="123">
        <v>1</v>
      </c>
      <c r="ES21" s="123"/>
      <c r="ET21" s="136">
        <v>1</v>
      </c>
      <c r="EU21" s="134"/>
      <c r="EV21" s="123"/>
      <c r="EW21" s="123"/>
      <c r="EX21" s="123"/>
      <c r="EY21" s="136"/>
      <c r="EZ21" s="465">
        <v>7629</v>
      </c>
      <c r="FA21" s="456">
        <v>3.009204758574725E-4</v>
      </c>
    </row>
    <row r="22" spans="2:157" s="115" customFormat="1" ht="13.5" thickBot="1" x14ac:dyDescent="0.25">
      <c r="B22" s="118" t="s">
        <v>414</v>
      </c>
      <c r="C22" s="127">
        <v>381</v>
      </c>
      <c r="D22" s="123">
        <v>2</v>
      </c>
      <c r="E22" s="130">
        <v>383</v>
      </c>
      <c r="F22" s="132"/>
      <c r="G22" s="127">
        <v>12</v>
      </c>
      <c r="H22" s="123"/>
      <c r="I22" s="128">
        <v>12</v>
      </c>
      <c r="J22" s="132"/>
      <c r="K22" s="134">
        <v>727</v>
      </c>
      <c r="L22" s="127">
        <v>72</v>
      </c>
      <c r="M22" s="123">
        <v>102</v>
      </c>
      <c r="N22" s="123">
        <v>3384</v>
      </c>
      <c r="O22" s="123">
        <v>454</v>
      </c>
      <c r="P22" s="123">
        <v>13</v>
      </c>
      <c r="Q22" s="123">
        <v>2</v>
      </c>
      <c r="R22" s="123">
        <v>0</v>
      </c>
      <c r="S22" s="128">
        <v>4027</v>
      </c>
      <c r="T22" s="127">
        <v>45</v>
      </c>
      <c r="U22" s="123">
        <v>0</v>
      </c>
      <c r="V22" s="128">
        <v>45</v>
      </c>
      <c r="W22" s="127">
        <v>196</v>
      </c>
      <c r="X22" s="123">
        <v>1</v>
      </c>
      <c r="Y22" s="123"/>
      <c r="Z22" s="128">
        <v>197</v>
      </c>
      <c r="AA22" s="127">
        <v>18622</v>
      </c>
      <c r="AB22" s="123">
        <v>0</v>
      </c>
      <c r="AC22" s="123"/>
      <c r="AD22" s="128">
        <v>18622</v>
      </c>
      <c r="AE22" s="127">
        <v>44</v>
      </c>
      <c r="AF22" s="123">
        <v>9</v>
      </c>
      <c r="AG22" s="123">
        <v>11</v>
      </c>
      <c r="AH22" s="130">
        <v>64</v>
      </c>
      <c r="AI22" s="132">
        <v>0</v>
      </c>
      <c r="AJ22" s="132"/>
      <c r="AK22" s="132"/>
      <c r="AL22" s="127">
        <v>3</v>
      </c>
      <c r="AM22" s="123">
        <v>0</v>
      </c>
      <c r="AN22" s="128">
        <v>3</v>
      </c>
      <c r="AO22" s="127"/>
      <c r="AP22" s="123">
        <v>0</v>
      </c>
      <c r="AQ22" s="123">
        <v>24</v>
      </c>
      <c r="AR22" s="123">
        <v>17</v>
      </c>
      <c r="AS22" s="123"/>
      <c r="AT22" s="123"/>
      <c r="AU22" s="128">
        <v>41</v>
      </c>
      <c r="AV22" s="136">
        <v>1</v>
      </c>
      <c r="AW22" s="132">
        <v>0</v>
      </c>
      <c r="AX22" s="127">
        <v>31</v>
      </c>
      <c r="AY22" s="123">
        <v>358</v>
      </c>
      <c r="AZ22" s="123">
        <v>726</v>
      </c>
      <c r="BA22" s="123">
        <v>74</v>
      </c>
      <c r="BB22" s="123">
        <v>66</v>
      </c>
      <c r="BC22" s="123"/>
      <c r="BD22" s="128">
        <v>1255</v>
      </c>
      <c r="BE22" s="132">
        <v>0</v>
      </c>
      <c r="BF22" s="132"/>
      <c r="BG22" s="132"/>
      <c r="BH22" s="132">
        <v>2</v>
      </c>
      <c r="BI22" s="127">
        <v>18</v>
      </c>
      <c r="BJ22" s="123">
        <v>1</v>
      </c>
      <c r="BK22" s="128">
        <v>19</v>
      </c>
      <c r="BL22" s="132"/>
      <c r="BM22" s="127">
        <v>2</v>
      </c>
      <c r="BN22" s="123"/>
      <c r="BO22" s="128">
        <v>2</v>
      </c>
      <c r="BP22" s="127">
        <v>15</v>
      </c>
      <c r="BQ22" s="123">
        <v>3</v>
      </c>
      <c r="BR22" s="123">
        <v>9</v>
      </c>
      <c r="BS22" s="123"/>
      <c r="BT22" s="128">
        <v>27</v>
      </c>
      <c r="BU22" s="132">
        <v>0</v>
      </c>
      <c r="BV22" s="132">
        <v>2</v>
      </c>
      <c r="BW22" s="127">
        <v>127807</v>
      </c>
      <c r="BX22" s="123">
        <v>49</v>
      </c>
      <c r="BY22" s="123">
        <v>14387</v>
      </c>
      <c r="BZ22" s="123">
        <v>10</v>
      </c>
      <c r="CA22" s="123">
        <v>725</v>
      </c>
      <c r="CB22" s="123">
        <v>1</v>
      </c>
      <c r="CC22" s="123"/>
      <c r="CD22" s="123">
        <v>323</v>
      </c>
      <c r="CE22" s="123"/>
      <c r="CF22" s="128">
        <v>143302</v>
      </c>
      <c r="CG22" s="127">
        <v>39</v>
      </c>
      <c r="CH22" s="123">
        <v>997</v>
      </c>
      <c r="CI22" s="123">
        <v>366</v>
      </c>
      <c r="CJ22" s="123">
        <v>4</v>
      </c>
      <c r="CK22" s="123">
        <v>3</v>
      </c>
      <c r="CL22" s="123"/>
      <c r="CM22" s="123"/>
      <c r="CN22" s="128">
        <v>1409</v>
      </c>
      <c r="CO22" s="132"/>
      <c r="CP22" s="127"/>
      <c r="CQ22" s="123"/>
      <c r="CR22" s="128"/>
      <c r="CS22" s="132">
        <v>7</v>
      </c>
      <c r="CT22" s="132">
        <v>132</v>
      </c>
      <c r="CU22" s="132"/>
      <c r="CV22" s="127"/>
      <c r="CW22" s="123">
        <v>15</v>
      </c>
      <c r="CX22" s="128">
        <v>15</v>
      </c>
      <c r="CY22" s="132">
        <v>17</v>
      </c>
      <c r="CZ22" s="132">
        <v>1</v>
      </c>
      <c r="DA22" s="132"/>
      <c r="DB22" s="132"/>
      <c r="DC22" s="127">
        <v>33</v>
      </c>
      <c r="DD22" s="123">
        <v>2</v>
      </c>
      <c r="DE22" s="123">
        <v>8</v>
      </c>
      <c r="DF22" s="123"/>
      <c r="DG22" s="128">
        <v>43</v>
      </c>
      <c r="DH22" s="127">
        <v>375</v>
      </c>
      <c r="DI22" s="123">
        <v>607</v>
      </c>
      <c r="DJ22" s="123">
        <v>68</v>
      </c>
      <c r="DK22" s="123">
        <v>2633</v>
      </c>
      <c r="DL22" s="123">
        <v>298</v>
      </c>
      <c r="DM22" s="123">
        <v>373</v>
      </c>
      <c r="DN22" s="123">
        <v>45</v>
      </c>
      <c r="DO22" s="123">
        <v>7</v>
      </c>
      <c r="DP22" s="123">
        <v>36</v>
      </c>
      <c r="DQ22" s="123">
        <v>30</v>
      </c>
      <c r="DR22" s="123"/>
      <c r="DS22" s="128">
        <v>4472</v>
      </c>
      <c r="DT22" s="132"/>
      <c r="DU22" s="134">
        <v>3</v>
      </c>
      <c r="DV22" s="127"/>
      <c r="DW22" s="123"/>
      <c r="DX22" s="123"/>
      <c r="DY22" s="128"/>
      <c r="DZ22" s="132"/>
      <c r="EA22" s="127">
        <v>3</v>
      </c>
      <c r="EB22" s="123">
        <v>6</v>
      </c>
      <c r="EC22" s="128">
        <v>9</v>
      </c>
      <c r="ED22" s="127"/>
      <c r="EE22" s="123">
        <v>3</v>
      </c>
      <c r="EF22" s="128">
        <v>3</v>
      </c>
      <c r="EG22" s="132">
        <v>0</v>
      </c>
      <c r="EH22" s="132"/>
      <c r="EI22" s="132">
        <v>22</v>
      </c>
      <c r="EJ22" s="127">
        <v>6</v>
      </c>
      <c r="EK22" s="123">
        <v>3</v>
      </c>
      <c r="EL22" s="128">
        <v>9</v>
      </c>
      <c r="EM22" s="127">
        <v>14</v>
      </c>
      <c r="EN22" s="123">
        <v>8</v>
      </c>
      <c r="EO22" s="128">
        <v>22</v>
      </c>
      <c r="EP22" s="134"/>
      <c r="EQ22" s="134"/>
      <c r="ER22" s="123">
        <v>4</v>
      </c>
      <c r="ES22" s="123"/>
      <c r="ET22" s="136">
        <v>4</v>
      </c>
      <c r="EU22" s="134"/>
      <c r="EV22" s="123"/>
      <c r="EW22" s="123"/>
      <c r="EX22" s="123"/>
      <c r="EY22" s="136"/>
      <c r="EZ22" s="465">
        <v>174899</v>
      </c>
      <c r="FA22" s="456">
        <v>6.8987665889364376E-3</v>
      </c>
    </row>
    <row r="23" spans="2:157" x14ac:dyDescent="0.2">
      <c r="B23" s="145" t="s">
        <v>434</v>
      </c>
      <c r="C23" s="146">
        <v>9</v>
      </c>
      <c r="D23" s="147"/>
      <c r="E23" s="148">
        <v>9</v>
      </c>
      <c r="F23" s="149"/>
      <c r="G23" s="146"/>
      <c r="H23" s="147"/>
      <c r="I23" s="150"/>
      <c r="J23" s="149"/>
      <c r="K23" s="151">
        <v>161</v>
      </c>
      <c r="L23" s="146">
        <v>1</v>
      </c>
      <c r="M23" s="147"/>
      <c r="N23" s="147">
        <v>32</v>
      </c>
      <c r="O23" s="147"/>
      <c r="P23" s="147"/>
      <c r="Q23" s="147"/>
      <c r="R23" s="147"/>
      <c r="S23" s="150">
        <v>33</v>
      </c>
      <c r="T23" s="146"/>
      <c r="U23" s="147"/>
      <c r="V23" s="150"/>
      <c r="W23" s="146">
        <v>196</v>
      </c>
      <c r="X23" s="147"/>
      <c r="Y23" s="147"/>
      <c r="Z23" s="150">
        <v>196</v>
      </c>
      <c r="AA23" s="146">
        <v>158</v>
      </c>
      <c r="AB23" s="147"/>
      <c r="AC23" s="147"/>
      <c r="AD23" s="150">
        <v>158</v>
      </c>
      <c r="AE23" s="146"/>
      <c r="AF23" s="147"/>
      <c r="AG23" s="147"/>
      <c r="AH23" s="148"/>
      <c r="AI23" s="149"/>
      <c r="AJ23" s="149"/>
      <c r="AK23" s="149"/>
      <c r="AL23" s="146"/>
      <c r="AM23" s="147"/>
      <c r="AN23" s="150"/>
      <c r="AO23" s="146"/>
      <c r="AP23" s="147"/>
      <c r="AQ23" s="147">
        <v>10</v>
      </c>
      <c r="AR23" s="147"/>
      <c r="AS23" s="147"/>
      <c r="AT23" s="147"/>
      <c r="AU23" s="150">
        <v>10</v>
      </c>
      <c r="AV23" s="152"/>
      <c r="AW23" s="149"/>
      <c r="AX23" s="146"/>
      <c r="AY23" s="147">
        <v>4</v>
      </c>
      <c r="AZ23" s="147">
        <v>1</v>
      </c>
      <c r="BA23" s="147"/>
      <c r="BB23" s="147"/>
      <c r="BC23" s="147"/>
      <c r="BD23" s="150">
        <v>5</v>
      </c>
      <c r="BE23" s="149"/>
      <c r="BF23" s="149"/>
      <c r="BG23" s="149"/>
      <c r="BH23" s="149"/>
      <c r="BI23" s="146"/>
      <c r="BJ23" s="147"/>
      <c r="BK23" s="150"/>
      <c r="BL23" s="149"/>
      <c r="BM23" s="146"/>
      <c r="BN23" s="147"/>
      <c r="BO23" s="150"/>
      <c r="BP23" s="146">
        <v>13</v>
      </c>
      <c r="BQ23" s="147"/>
      <c r="BR23" s="147"/>
      <c r="BS23" s="147"/>
      <c r="BT23" s="150">
        <v>13</v>
      </c>
      <c r="BU23" s="149"/>
      <c r="BV23" s="149"/>
      <c r="BW23" s="146">
        <v>25178</v>
      </c>
      <c r="BX23" s="147"/>
      <c r="BY23" s="147">
        <v>15635</v>
      </c>
      <c r="BZ23" s="147"/>
      <c r="CA23" s="147"/>
      <c r="CB23" s="147"/>
      <c r="CC23" s="147"/>
      <c r="CD23" s="147">
        <v>10</v>
      </c>
      <c r="CE23" s="147"/>
      <c r="CF23" s="150">
        <v>40823</v>
      </c>
      <c r="CG23" s="146"/>
      <c r="CH23" s="147">
        <v>7</v>
      </c>
      <c r="CI23" s="147">
        <v>4</v>
      </c>
      <c r="CJ23" s="147"/>
      <c r="CK23" s="147"/>
      <c r="CL23" s="147"/>
      <c r="CM23" s="147"/>
      <c r="CN23" s="150">
        <v>11</v>
      </c>
      <c r="CO23" s="149"/>
      <c r="CP23" s="146"/>
      <c r="CQ23" s="147"/>
      <c r="CR23" s="150"/>
      <c r="CS23" s="149"/>
      <c r="CT23" s="149">
        <v>13</v>
      </c>
      <c r="CU23" s="149"/>
      <c r="CV23" s="146"/>
      <c r="CW23" s="147"/>
      <c r="CX23" s="150"/>
      <c r="CY23" s="149"/>
      <c r="CZ23" s="149"/>
      <c r="DA23" s="149"/>
      <c r="DB23" s="149"/>
      <c r="DC23" s="146"/>
      <c r="DD23" s="147">
        <v>0</v>
      </c>
      <c r="DE23" s="147"/>
      <c r="DF23" s="147"/>
      <c r="DG23" s="150">
        <v>0</v>
      </c>
      <c r="DH23" s="146">
        <v>2</v>
      </c>
      <c r="DI23" s="147">
        <v>14</v>
      </c>
      <c r="DJ23" s="147"/>
      <c r="DK23" s="147">
        <v>14</v>
      </c>
      <c r="DL23" s="147">
        <v>3</v>
      </c>
      <c r="DM23" s="147">
        <v>8</v>
      </c>
      <c r="DN23" s="147"/>
      <c r="DO23" s="147"/>
      <c r="DP23" s="147">
        <v>2</v>
      </c>
      <c r="DQ23" s="147"/>
      <c r="DR23" s="147"/>
      <c r="DS23" s="150">
        <v>43</v>
      </c>
      <c r="DT23" s="149"/>
      <c r="DU23" s="151"/>
      <c r="DV23" s="146"/>
      <c r="DW23" s="147"/>
      <c r="DX23" s="147"/>
      <c r="DY23" s="150"/>
      <c r="DZ23" s="149"/>
      <c r="EA23" s="146"/>
      <c r="EB23" s="147"/>
      <c r="EC23" s="150"/>
      <c r="ED23" s="146"/>
      <c r="EE23" s="147"/>
      <c r="EF23" s="150"/>
      <c r="EG23" s="149"/>
      <c r="EH23" s="149"/>
      <c r="EI23" s="149">
        <v>0</v>
      </c>
      <c r="EJ23" s="146"/>
      <c r="EK23" s="147"/>
      <c r="EL23" s="150"/>
      <c r="EM23" s="146">
        <v>30</v>
      </c>
      <c r="EN23" s="147"/>
      <c r="EO23" s="150">
        <v>30</v>
      </c>
      <c r="EP23" s="151"/>
      <c r="EQ23" s="151"/>
      <c r="ER23" s="147"/>
      <c r="ES23" s="147"/>
      <c r="ET23" s="152"/>
      <c r="EU23" s="151"/>
      <c r="EV23" s="147"/>
      <c r="EW23" s="147"/>
      <c r="EX23" s="147"/>
      <c r="EY23" s="152"/>
      <c r="EZ23" s="466">
        <v>41505</v>
      </c>
      <c r="FA23" s="453">
        <v>1.6371351881589193E-3</v>
      </c>
    </row>
    <row r="24" spans="2:157" x14ac:dyDescent="0.2">
      <c r="B24" s="124" t="s">
        <v>415</v>
      </c>
      <c r="C24" s="125">
        <v>7</v>
      </c>
      <c r="D24" s="122"/>
      <c r="E24" s="129">
        <v>7</v>
      </c>
      <c r="F24" s="131"/>
      <c r="G24" s="125"/>
      <c r="H24" s="122"/>
      <c r="I24" s="126"/>
      <c r="J24" s="131"/>
      <c r="K24" s="133">
        <v>206</v>
      </c>
      <c r="L24" s="125"/>
      <c r="M24" s="122"/>
      <c r="N24" s="122">
        <v>28</v>
      </c>
      <c r="O24" s="122">
        <v>3</v>
      </c>
      <c r="P24" s="122"/>
      <c r="Q24" s="122"/>
      <c r="R24" s="122"/>
      <c r="S24" s="126">
        <v>31</v>
      </c>
      <c r="T24" s="125">
        <v>0</v>
      </c>
      <c r="U24" s="122"/>
      <c r="V24" s="126">
        <v>0</v>
      </c>
      <c r="W24" s="125">
        <v>461</v>
      </c>
      <c r="X24" s="122"/>
      <c r="Y24" s="122"/>
      <c r="Z24" s="126">
        <v>461</v>
      </c>
      <c r="AA24" s="125">
        <v>63</v>
      </c>
      <c r="AB24" s="122"/>
      <c r="AC24" s="122"/>
      <c r="AD24" s="126">
        <v>63</v>
      </c>
      <c r="AE24" s="125"/>
      <c r="AF24" s="122"/>
      <c r="AG24" s="122"/>
      <c r="AH24" s="129"/>
      <c r="AI24" s="131"/>
      <c r="AJ24" s="131"/>
      <c r="AK24" s="131"/>
      <c r="AL24" s="125"/>
      <c r="AM24" s="122"/>
      <c r="AN24" s="126"/>
      <c r="AO24" s="125"/>
      <c r="AP24" s="122"/>
      <c r="AQ24" s="122"/>
      <c r="AR24" s="122"/>
      <c r="AS24" s="122"/>
      <c r="AT24" s="122"/>
      <c r="AU24" s="126"/>
      <c r="AV24" s="135"/>
      <c r="AW24" s="131"/>
      <c r="AX24" s="125">
        <v>3</v>
      </c>
      <c r="AY24" s="122">
        <v>4</v>
      </c>
      <c r="AZ24" s="122">
        <v>5</v>
      </c>
      <c r="BA24" s="122">
        <v>2</v>
      </c>
      <c r="BB24" s="122">
        <v>2</v>
      </c>
      <c r="BC24" s="122"/>
      <c r="BD24" s="126">
        <v>16</v>
      </c>
      <c r="BE24" s="131"/>
      <c r="BF24" s="131"/>
      <c r="BG24" s="131"/>
      <c r="BH24" s="131"/>
      <c r="BI24" s="125"/>
      <c r="BJ24" s="122"/>
      <c r="BK24" s="126"/>
      <c r="BL24" s="131"/>
      <c r="BM24" s="125"/>
      <c r="BN24" s="122"/>
      <c r="BO24" s="126"/>
      <c r="BP24" s="125">
        <v>1</v>
      </c>
      <c r="BQ24" s="122"/>
      <c r="BR24" s="122"/>
      <c r="BS24" s="122"/>
      <c r="BT24" s="126">
        <v>1</v>
      </c>
      <c r="BU24" s="131"/>
      <c r="BV24" s="131"/>
      <c r="BW24" s="125">
        <v>25106</v>
      </c>
      <c r="BX24" s="122"/>
      <c r="BY24" s="122">
        <v>12339</v>
      </c>
      <c r="BZ24" s="122">
        <v>1</v>
      </c>
      <c r="CA24" s="122">
        <v>6</v>
      </c>
      <c r="CB24" s="122"/>
      <c r="CC24" s="122"/>
      <c r="CD24" s="122"/>
      <c r="CE24" s="122"/>
      <c r="CF24" s="126">
        <v>37452</v>
      </c>
      <c r="CG24" s="125"/>
      <c r="CH24" s="122">
        <v>17</v>
      </c>
      <c r="CI24" s="122"/>
      <c r="CJ24" s="122"/>
      <c r="CK24" s="122"/>
      <c r="CL24" s="122"/>
      <c r="CM24" s="122"/>
      <c r="CN24" s="126">
        <v>17</v>
      </c>
      <c r="CO24" s="131"/>
      <c r="CP24" s="125"/>
      <c r="CQ24" s="122"/>
      <c r="CR24" s="126"/>
      <c r="CS24" s="131"/>
      <c r="CT24" s="131">
        <v>2</v>
      </c>
      <c r="CU24" s="131"/>
      <c r="CV24" s="125"/>
      <c r="CW24" s="122">
        <v>0</v>
      </c>
      <c r="CX24" s="126">
        <v>0</v>
      </c>
      <c r="CY24" s="131"/>
      <c r="CZ24" s="131"/>
      <c r="DA24" s="131"/>
      <c r="DB24" s="131"/>
      <c r="DC24" s="125"/>
      <c r="DD24" s="122"/>
      <c r="DE24" s="122"/>
      <c r="DF24" s="122"/>
      <c r="DG24" s="126"/>
      <c r="DH24" s="125">
        <v>2</v>
      </c>
      <c r="DI24" s="122">
        <v>8</v>
      </c>
      <c r="DJ24" s="122"/>
      <c r="DK24" s="122">
        <v>4</v>
      </c>
      <c r="DL24" s="122">
        <v>7</v>
      </c>
      <c r="DM24" s="122">
        <v>15</v>
      </c>
      <c r="DN24" s="122"/>
      <c r="DO24" s="122"/>
      <c r="DP24" s="122"/>
      <c r="DQ24" s="122">
        <v>1</v>
      </c>
      <c r="DR24" s="122"/>
      <c r="DS24" s="126">
        <v>37</v>
      </c>
      <c r="DT24" s="131"/>
      <c r="DU24" s="133"/>
      <c r="DV24" s="125"/>
      <c r="DW24" s="122"/>
      <c r="DX24" s="122"/>
      <c r="DY24" s="126"/>
      <c r="DZ24" s="131"/>
      <c r="EA24" s="125"/>
      <c r="EB24" s="122"/>
      <c r="EC24" s="126"/>
      <c r="ED24" s="125"/>
      <c r="EE24" s="122"/>
      <c r="EF24" s="126"/>
      <c r="EG24" s="131"/>
      <c r="EH24" s="131"/>
      <c r="EI24" s="131">
        <v>0</v>
      </c>
      <c r="EJ24" s="125"/>
      <c r="EK24" s="122"/>
      <c r="EL24" s="126"/>
      <c r="EM24" s="125">
        <v>22</v>
      </c>
      <c r="EN24" s="122"/>
      <c r="EO24" s="126">
        <v>22</v>
      </c>
      <c r="EP24" s="133"/>
      <c r="EQ24" s="133"/>
      <c r="ER24" s="122"/>
      <c r="ES24" s="122"/>
      <c r="ET24" s="135"/>
      <c r="EU24" s="133"/>
      <c r="EV24" s="122"/>
      <c r="EW24" s="122"/>
      <c r="EX24" s="122"/>
      <c r="EY24" s="135"/>
      <c r="EZ24" s="463">
        <v>38315</v>
      </c>
      <c r="FA24" s="454">
        <v>1.5113079083076495E-3</v>
      </c>
    </row>
    <row r="25" spans="2:157" x14ac:dyDescent="0.2">
      <c r="B25" s="124" t="s">
        <v>435</v>
      </c>
      <c r="C25" s="125">
        <v>6660</v>
      </c>
      <c r="D25" s="122"/>
      <c r="E25" s="129">
        <v>6660</v>
      </c>
      <c r="F25" s="131"/>
      <c r="G25" s="125">
        <v>31</v>
      </c>
      <c r="H25" s="122"/>
      <c r="I25" s="126">
        <v>31</v>
      </c>
      <c r="J25" s="131"/>
      <c r="K25" s="133">
        <v>46306</v>
      </c>
      <c r="L25" s="125">
        <v>37</v>
      </c>
      <c r="M25" s="122"/>
      <c r="N25" s="122">
        <v>15540</v>
      </c>
      <c r="O25" s="122"/>
      <c r="P25" s="122"/>
      <c r="Q25" s="122"/>
      <c r="R25" s="122"/>
      <c r="S25" s="126">
        <v>15577</v>
      </c>
      <c r="T25" s="125">
        <v>32</v>
      </c>
      <c r="U25" s="122">
        <v>1</v>
      </c>
      <c r="V25" s="126">
        <v>33</v>
      </c>
      <c r="W25" s="125">
        <v>239</v>
      </c>
      <c r="X25" s="122">
        <v>3</v>
      </c>
      <c r="Y25" s="122"/>
      <c r="Z25" s="126">
        <v>242</v>
      </c>
      <c r="AA25" s="125">
        <v>3</v>
      </c>
      <c r="AB25" s="122"/>
      <c r="AC25" s="122"/>
      <c r="AD25" s="126">
        <v>3</v>
      </c>
      <c r="AE25" s="125">
        <v>1</v>
      </c>
      <c r="AF25" s="122"/>
      <c r="AG25" s="122"/>
      <c r="AH25" s="129">
        <v>1</v>
      </c>
      <c r="AI25" s="131"/>
      <c r="AJ25" s="131"/>
      <c r="AK25" s="131"/>
      <c r="AL25" s="125">
        <v>6</v>
      </c>
      <c r="AM25" s="122"/>
      <c r="AN25" s="126">
        <v>6</v>
      </c>
      <c r="AO25" s="125"/>
      <c r="AP25" s="122"/>
      <c r="AQ25" s="122"/>
      <c r="AR25" s="122"/>
      <c r="AS25" s="122"/>
      <c r="AT25" s="122"/>
      <c r="AU25" s="126"/>
      <c r="AV25" s="135"/>
      <c r="AW25" s="131">
        <v>1321</v>
      </c>
      <c r="AX25" s="125">
        <v>45</v>
      </c>
      <c r="AY25" s="122">
        <v>243</v>
      </c>
      <c r="AZ25" s="122">
        <v>1090</v>
      </c>
      <c r="BA25" s="122">
        <v>2</v>
      </c>
      <c r="BB25" s="122">
        <v>12</v>
      </c>
      <c r="BC25" s="122"/>
      <c r="BD25" s="126">
        <v>1392</v>
      </c>
      <c r="BE25" s="131">
        <v>21</v>
      </c>
      <c r="BF25" s="131"/>
      <c r="BG25" s="131"/>
      <c r="BH25" s="131">
        <v>1</v>
      </c>
      <c r="BI25" s="125">
        <v>2481</v>
      </c>
      <c r="BJ25" s="122"/>
      <c r="BK25" s="126">
        <v>2481</v>
      </c>
      <c r="BL25" s="131"/>
      <c r="BM25" s="125">
        <v>18</v>
      </c>
      <c r="BN25" s="122">
        <v>842</v>
      </c>
      <c r="BO25" s="126">
        <v>860</v>
      </c>
      <c r="BP25" s="125">
        <v>8</v>
      </c>
      <c r="BQ25" s="122">
        <v>0</v>
      </c>
      <c r="BR25" s="122"/>
      <c r="BS25" s="122"/>
      <c r="BT25" s="126">
        <v>8</v>
      </c>
      <c r="BU25" s="131">
        <v>1</v>
      </c>
      <c r="BV25" s="131">
        <v>14</v>
      </c>
      <c r="BW25" s="125">
        <v>231401</v>
      </c>
      <c r="BX25" s="122">
        <v>0</v>
      </c>
      <c r="BY25" s="122">
        <v>49342</v>
      </c>
      <c r="BZ25" s="122">
        <v>0</v>
      </c>
      <c r="CA25" s="122"/>
      <c r="CB25" s="122"/>
      <c r="CC25" s="122"/>
      <c r="CD25" s="122"/>
      <c r="CE25" s="122"/>
      <c r="CF25" s="126">
        <v>280743</v>
      </c>
      <c r="CG25" s="125"/>
      <c r="CH25" s="122">
        <v>113</v>
      </c>
      <c r="CI25" s="122">
        <v>4</v>
      </c>
      <c r="CJ25" s="122"/>
      <c r="CK25" s="122"/>
      <c r="CL25" s="122"/>
      <c r="CM25" s="122"/>
      <c r="CN25" s="126">
        <v>117</v>
      </c>
      <c r="CO25" s="131"/>
      <c r="CP25" s="125"/>
      <c r="CQ25" s="122"/>
      <c r="CR25" s="126"/>
      <c r="CS25" s="131">
        <v>5</v>
      </c>
      <c r="CT25" s="131">
        <v>43</v>
      </c>
      <c r="CU25" s="131"/>
      <c r="CV25" s="125"/>
      <c r="CW25" s="122"/>
      <c r="CX25" s="126"/>
      <c r="CY25" s="131">
        <v>4</v>
      </c>
      <c r="CZ25" s="131">
        <v>0</v>
      </c>
      <c r="DA25" s="131"/>
      <c r="DB25" s="131"/>
      <c r="DC25" s="125">
        <v>6</v>
      </c>
      <c r="DD25" s="122">
        <v>139</v>
      </c>
      <c r="DE25" s="122">
        <v>66</v>
      </c>
      <c r="DF25" s="122"/>
      <c r="DG25" s="126">
        <v>211</v>
      </c>
      <c r="DH25" s="125">
        <v>8</v>
      </c>
      <c r="DI25" s="122">
        <v>83</v>
      </c>
      <c r="DJ25" s="122">
        <v>1</v>
      </c>
      <c r="DK25" s="122">
        <v>9</v>
      </c>
      <c r="DL25" s="122">
        <v>12</v>
      </c>
      <c r="DM25" s="122">
        <v>77</v>
      </c>
      <c r="DN25" s="122"/>
      <c r="DO25" s="122"/>
      <c r="DP25" s="122">
        <v>2</v>
      </c>
      <c r="DQ25" s="122"/>
      <c r="DR25" s="122"/>
      <c r="DS25" s="126">
        <v>192</v>
      </c>
      <c r="DT25" s="131"/>
      <c r="DU25" s="133"/>
      <c r="DV25" s="125"/>
      <c r="DW25" s="122">
        <v>0</v>
      </c>
      <c r="DX25" s="122"/>
      <c r="DY25" s="126">
        <v>0</v>
      </c>
      <c r="DZ25" s="131"/>
      <c r="EA25" s="125">
        <v>2</v>
      </c>
      <c r="EB25" s="122"/>
      <c r="EC25" s="126">
        <v>2</v>
      </c>
      <c r="ED25" s="125"/>
      <c r="EE25" s="122"/>
      <c r="EF25" s="126"/>
      <c r="EG25" s="131"/>
      <c r="EH25" s="131"/>
      <c r="EI25" s="131">
        <v>64505</v>
      </c>
      <c r="EJ25" s="125"/>
      <c r="EK25" s="122">
        <v>2</v>
      </c>
      <c r="EL25" s="126">
        <v>2</v>
      </c>
      <c r="EM25" s="125">
        <v>25</v>
      </c>
      <c r="EN25" s="122"/>
      <c r="EO25" s="126">
        <v>25</v>
      </c>
      <c r="EP25" s="133"/>
      <c r="EQ25" s="133"/>
      <c r="ER25" s="122">
        <v>23</v>
      </c>
      <c r="ES25" s="122"/>
      <c r="ET25" s="135">
        <v>23</v>
      </c>
      <c r="EU25" s="133"/>
      <c r="EV25" s="122">
        <v>1</v>
      </c>
      <c r="EW25" s="122"/>
      <c r="EX25" s="122"/>
      <c r="EY25" s="135">
        <v>1</v>
      </c>
      <c r="EZ25" s="463">
        <v>420831</v>
      </c>
      <c r="FA25" s="454">
        <v>1.659937931256731E-2</v>
      </c>
    </row>
    <row r="26" spans="2:157" x14ac:dyDescent="0.2">
      <c r="B26" s="124" t="s">
        <v>436</v>
      </c>
      <c r="C26" s="125">
        <v>18</v>
      </c>
      <c r="D26" s="122"/>
      <c r="E26" s="129">
        <v>18</v>
      </c>
      <c r="F26" s="131"/>
      <c r="G26" s="125">
        <v>1</v>
      </c>
      <c r="H26" s="122"/>
      <c r="I26" s="126">
        <v>1</v>
      </c>
      <c r="J26" s="131"/>
      <c r="K26" s="133">
        <v>75</v>
      </c>
      <c r="L26" s="125">
        <v>7</v>
      </c>
      <c r="M26" s="122">
        <v>101</v>
      </c>
      <c r="N26" s="122">
        <v>169396</v>
      </c>
      <c r="O26" s="122">
        <v>7</v>
      </c>
      <c r="P26" s="122">
        <v>3</v>
      </c>
      <c r="Q26" s="122">
        <v>109</v>
      </c>
      <c r="R26" s="122">
        <v>5</v>
      </c>
      <c r="S26" s="126">
        <v>169628</v>
      </c>
      <c r="T26" s="125">
        <v>9</v>
      </c>
      <c r="U26" s="122"/>
      <c r="V26" s="126">
        <v>9</v>
      </c>
      <c r="W26" s="125">
        <v>368</v>
      </c>
      <c r="X26" s="122"/>
      <c r="Y26" s="122"/>
      <c r="Z26" s="126">
        <v>368</v>
      </c>
      <c r="AA26" s="125">
        <v>1641</v>
      </c>
      <c r="AB26" s="122"/>
      <c r="AC26" s="122"/>
      <c r="AD26" s="126">
        <v>1641</v>
      </c>
      <c r="AE26" s="125">
        <v>23</v>
      </c>
      <c r="AF26" s="122"/>
      <c r="AG26" s="122"/>
      <c r="AH26" s="129">
        <v>23</v>
      </c>
      <c r="AI26" s="131"/>
      <c r="AJ26" s="131"/>
      <c r="AK26" s="131"/>
      <c r="AL26" s="125">
        <v>1</v>
      </c>
      <c r="AM26" s="122"/>
      <c r="AN26" s="126">
        <v>1</v>
      </c>
      <c r="AO26" s="125"/>
      <c r="AP26" s="122"/>
      <c r="AQ26" s="122"/>
      <c r="AR26" s="122"/>
      <c r="AS26" s="122"/>
      <c r="AT26" s="122"/>
      <c r="AU26" s="126"/>
      <c r="AV26" s="135"/>
      <c r="AW26" s="131"/>
      <c r="AX26" s="125">
        <v>44</v>
      </c>
      <c r="AY26" s="122">
        <v>228</v>
      </c>
      <c r="AZ26" s="122">
        <v>116</v>
      </c>
      <c r="BA26" s="122">
        <v>1</v>
      </c>
      <c r="BB26" s="122">
        <v>14</v>
      </c>
      <c r="BC26" s="122"/>
      <c r="BD26" s="126">
        <v>403</v>
      </c>
      <c r="BE26" s="131"/>
      <c r="BF26" s="131"/>
      <c r="BG26" s="131"/>
      <c r="BH26" s="131"/>
      <c r="BI26" s="125">
        <v>5</v>
      </c>
      <c r="BJ26" s="122"/>
      <c r="BK26" s="126">
        <v>5</v>
      </c>
      <c r="BL26" s="131"/>
      <c r="BM26" s="125"/>
      <c r="BN26" s="122"/>
      <c r="BO26" s="126"/>
      <c r="BP26" s="125">
        <v>2</v>
      </c>
      <c r="BQ26" s="122"/>
      <c r="BR26" s="122"/>
      <c r="BS26" s="122"/>
      <c r="BT26" s="126">
        <v>2</v>
      </c>
      <c r="BU26" s="131"/>
      <c r="BV26" s="131">
        <v>0</v>
      </c>
      <c r="BW26" s="125">
        <v>50293</v>
      </c>
      <c r="BX26" s="122">
        <v>2</v>
      </c>
      <c r="BY26" s="122">
        <v>57116</v>
      </c>
      <c r="BZ26" s="122">
        <v>2</v>
      </c>
      <c r="CA26" s="122">
        <v>44</v>
      </c>
      <c r="CB26" s="122">
        <v>2</v>
      </c>
      <c r="CC26" s="122"/>
      <c r="CD26" s="122">
        <v>28</v>
      </c>
      <c r="CE26" s="122">
        <v>0</v>
      </c>
      <c r="CF26" s="126">
        <v>107487</v>
      </c>
      <c r="CG26" s="125">
        <v>1</v>
      </c>
      <c r="CH26" s="122">
        <v>176</v>
      </c>
      <c r="CI26" s="122">
        <v>109</v>
      </c>
      <c r="CJ26" s="122"/>
      <c r="CK26" s="122">
        <v>2</v>
      </c>
      <c r="CL26" s="122"/>
      <c r="CM26" s="122"/>
      <c r="CN26" s="126">
        <v>288</v>
      </c>
      <c r="CO26" s="131"/>
      <c r="CP26" s="125"/>
      <c r="CQ26" s="122"/>
      <c r="CR26" s="126"/>
      <c r="CS26" s="131"/>
      <c r="CT26" s="131">
        <v>113</v>
      </c>
      <c r="CU26" s="131"/>
      <c r="CV26" s="125"/>
      <c r="CW26" s="122">
        <v>1</v>
      </c>
      <c r="CX26" s="126">
        <v>1</v>
      </c>
      <c r="CY26" s="131">
        <v>2</v>
      </c>
      <c r="CZ26" s="131"/>
      <c r="DA26" s="131">
        <v>1</v>
      </c>
      <c r="DB26" s="131"/>
      <c r="DC26" s="125">
        <v>2</v>
      </c>
      <c r="DD26" s="122">
        <v>1</v>
      </c>
      <c r="DE26" s="122">
        <v>12</v>
      </c>
      <c r="DF26" s="122"/>
      <c r="DG26" s="126">
        <v>15</v>
      </c>
      <c r="DH26" s="125">
        <v>1488</v>
      </c>
      <c r="DI26" s="122">
        <v>4992</v>
      </c>
      <c r="DJ26" s="122">
        <v>118</v>
      </c>
      <c r="DK26" s="122">
        <v>907</v>
      </c>
      <c r="DL26" s="122">
        <v>3387</v>
      </c>
      <c r="DM26" s="122">
        <v>2253</v>
      </c>
      <c r="DN26" s="122">
        <v>327</v>
      </c>
      <c r="DO26" s="122">
        <v>215</v>
      </c>
      <c r="DP26" s="122">
        <v>130</v>
      </c>
      <c r="DQ26" s="122">
        <v>21</v>
      </c>
      <c r="DR26" s="122">
        <v>0</v>
      </c>
      <c r="DS26" s="126">
        <v>13838</v>
      </c>
      <c r="DT26" s="131"/>
      <c r="DU26" s="133"/>
      <c r="DV26" s="125"/>
      <c r="DW26" s="122"/>
      <c r="DX26" s="122"/>
      <c r="DY26" s="126"/>
      <c r="DZ26" s="131"/>
      <c r="EA26" s="125"/>
      <c r="EB26" s="122"/>
      <c r="EC26" s="126"/>
      <c r="ED26" s="125"/>
      <c r="EE26" s="122"/>
      <c r="EF26" s="126"/>
      <c r="EG26" s="131"/>
      <c r="EH26" s="131"/>
      <c r="EI26" s="131">
        <v>38</v>
      </c>
      <c r="EJ26" s="125">
        <v>14</v>
      </c>
      <c r="EK26" s="122"/>
      <c r="EL26" s="126">
        <v>14</v>
      </c>
      <c r="EM26" s="125">
        <v>11</v>
      </c>
      <c r="EN26" s="122"/>
      <c r="EO26" s="126">
        <v>11</v>
      </c>
      <c r="EP26" s="133"/>
      <c r="EQ26" s="133"/>
      <c r="ER26" s="122"/>
      <c r="ES26" s="122"/>
      <c r="ET26" s="135"/>
      <c r="EU26" s="133"/>
      <c r="EV26" s="122">
        <v>6</v>
      </c>
      <c r="EW26" s="122"/>
      <c r="EX26" s="122"/>
      <c r="EY26" s="135">
        <v>6</v>
      </c>
      <c r="EZ26" s="463">
        <v>293988</v>
      </c>
      <c r="FA26" s="454">
        <v>1.1596147444800973E-2</v>
      </c>
    </row>
    <row r="27" spans="2:157" x14ac:dyDescent="0.2">
      <c r="B27" s="124" t="s">
        <v>437</v>
      </c>
      <c r="C27" s="125">
        <v>18</v>
      </c>
      <c r="D27" s="122"/>
      <c r="E27" s="129">
        <v>18</v>
      </c>
      <c r="F27" s="131"/>
      <c r="G27" s="125">
        <v>4</v>
      </c>
      <c r="H27" s="122"/>
      <c r="I27" s="126">
        <v>4</v>
      </c>
      <c r="J27" s="131"/>
      <c r="K27" s="133">
        <v>204</v>
      </c>
      <c r="L27" s="125"/>
      <c r="M27" s="122">
        <v>11</v>
      </c>
      <c r="N27" s="122">
        <v>1267</v>
      </c>
      <c r="O27" s="122">
        <v>2</v>
      </c>
      <c r="P27" s="122">
        <v>2</v>
      </c>
      <c r="Q27" s="122">
        <v>0</v>
      </c>
      <c r="R27" s="122"/>
      <c r="S27" s="126">
        <v>1282</v>
      </c>
      <c r="T27" s="125"/>
      <c r="U27" s="122"/>
      <c r="V27" s="126"/>
      <c r="W27" s="125">
        <v>370</v>
      </c>
      <c r="X27" s="122"/>
      <c r="Y27" s="122"/>
      <c r="Z27" s="126">
        <v>370</v>
      </c>
      <c r="AA27" s="125">
        <v>231</v>
      </c>
      <c r="AB27" s="122"/>
      <c r="AC27" s="122"/>
      <c r="AD27" s="126">
        <v>231</v>
      </c>
      <c r="AE27" s="125"/>
      <c r="AF27" s="122"/>
      <c r="AG27" s="122"/>
      <c r="AH27" s="129"/>
      <c r="AI27" s="131"/>
      <c r="AJ27" s="131"/>
      <c r="AK27" s="131"/>
      <c r="AL27" s="125">
        <v>842</v>
      </c>
      <c r="AM27" s="122"/>
      <c r="AN27" s="126">
        <v>842</v>
      </c>
      <c r="AO27" s="125"/>
      <c r="AP27" s="122"/>
      <c r="AQ27" s="122"/>
      <c r="AR27" s="122">
        <v>2</v>
      </c>
      <c r="AS27" s="122"/>
      <c r="AT27" s="122"/>
      <c r="AU27" s="126">
        <v>2</v>
      </c>
      <c r="AV27" s="135"/>
      <c r="AW27" s="131"/>
      <c r="AX27" s="125">
        <v>33</v>
      </c>
      <c r="AY27" s="122">
        <v>8</v>
      </c>
      <c r="AZ27" s="122">
        <v>40</v>
      </c>
      <c r="BA27" s="122">
        <v>0</v>
      </c>
      <c r="BB27" s="122">
        <v>4</v>
      </c>
      <c r="BC27" s="122"/>
      <c r="BD27" s="126">
        <v>85</v>
      </c>
      <c r="BE27" s="131"/>
      <c r="BF27" s="131"/>
      <c r="BG27" s="131"/>
      <c r="BH27" s="131"/>
      <c r="BI27" s="125">
        <v>1</v>
      </c>
      <c r="BJ27" s="122"/>
      <c r="BK27" s="126">
        <v>1</v>
      </c>
      <c r="BL27" s="131"/>
      <c r="BM27" s="125"/>
      <c r="BN27" s="122"/>
      <c r="BO27" s="126"/>
      <c r="BP27" s="125">
        <v>17</v>
      </c>
      <c r="BQ27" s="122"/>
      <c r="BR27" s="122"/>
      <c r="BS27" s="122"/>
      <c r="BT27" s="126">
        <v>17</v>
      </c>
      <c r="BU27" s="131"/>
      <c r="BV27" s="131">
        <v>1</v>
      </c>
      <c r="BW27" s="125">
        <v>108851</v>
      </c>
      <c r="BX27" s="122"/>
      <c r="BY27" s="122">
        <v>62334</v>
      </c>
      <c r="BZ27" s="122"/>
      <c r="CA27" s="122"/>
      <c r="CB27" s="122"/>
      <c r="CC27" s="122"/>
      <c r="CD27" s="122">
        <v>3</v>
      </c>
      <c r="CE27" s="122"/>
      <c r="CF27" s="126">
        <v>171188</v>
      </c>
      <c r="CG27" s="125">
        <v>1</v>
      </c>
      <c r="CH27" s="122">
        <v>1140</v>
      </c>
      <c r="CI27" s="122">
        <v>6</v>
      </c>
      <c r="CJ27" s="122"/>
      <c r="CK27" s="122"/>
      <c r="CL27" s="122"/>
      <c r="CM27" s="122"/>
      <c r="CN27" s="126">
        <v>1147</v>
      </c>
      <c r="CO27" s="131"/>
      <c r="CP27" s="125"/>
      <c r="CQ27" s="122"/>
      <c r="CR27" s="126"/>
      <c r="CS27" s="131">
        <v>5</v>
      </c>
      <c r="CT27" s="131">
        <v>78</v>
      </c>
      <c r="CU27" s="131">
        <v>1</v>
      </c>
      <c r="CV27" s="125">
        <v>1</v>
      </c>
      <c r="CW27" s="122"/>
      <c r="CX27" s="126">
        <v>1</v>
      </c>
      <c r="CY27" s="131"/>
      <c r="CZ27" s="131"/>
      <c r="DA27" s="131"/>
      <c r="DB27" s="131"/>
      <c r="DC27" s="125"/>
      <c r="DD27" s="122">
        <v>1</v>
      </c>
      <c r="DE27" s="122"/>
      <c r="DF27" s="122"/>
      <c r="DG27" s="126">
        <v>1</v>
      </c>
      <c r="DH27" s="125">
        <v>15</v>
      </c>
      <c r="DI27" s="122">
        <v>37</v>
      </c>
      <c r="DJ27" s="122">
        <v>2</v>
      </c>
      <c r="DK27" s="122">
        <v>30</v>
      </c>
      <c r="DL27" s="122">
        <v>13</v>
      </c>
      <c r="DM27" s="122">
        <v>118</v>
      </c>
      <c r="DN27" s="122">
        <v>9</v>
      </c>
      <c r="DO27" s="122">
        <v>15</v>
      </c>
      <c r="DP27" s="122">
        <v>14</v>
      </c>
      <c r="DQ27" s="122">
        <v>32</v>
      </c>
      <c r="DR27" s="122"/>
      <c r="DS27" s="126">
        <v>285</v>
      </c>
      <c r="DT27" s="131"/>
      <c r="DU27" s="133"/>
      <c r="DV27" s="125"/>
      <c r="DW27" s="122"/>
      <c r="DX27" s="122"/>
      <c r="DY27" s="126"/>
      <c r="DZ27" s="131"/>
      <c r="EA27" s="125"/>
      <c r="EB27" s="122"/>
      <c r="EC27" s="126"/>
      <c r="ED27" s="125"/>
      <c r="EE27" s="122"/>
      <c r="EF27" s="126"/>
      <c r="EG27" s="131"/>
      <c r="EH27" s="131"/>
      <c r="EI27" s="131">
        <v>2</v>
      </c>
      <c r="EJ27" s="125"/>
      <c r="EK27" s="122">
        <v>1</v>
      </c>
      <c r="EL27" s="126">
        <v>1</v>
      </c>
      <c r="EM27" s="125">
        <v>4172</v>
      </c>
      <c r="EN27" s="122"/>
      <c r="EO27" s="126">
        <v>4172</v>
      </c>
      <c r="EP27" s="133"/>
      <c r="EQ27" s="133"/>
      <c r="ER27" s="122"/>
      <c r="ES27" s="122"/>
      <c r="ET27" s="135"/>
      <c r="EU27" s="133"/>
      <c r="EV27" s="122">
        <v>0</v>
      </c>
      <c r="EW27" s="122"/>
      <c r="EX27" s="122"/>
      <c r="EY27" s="135">
        <v>0</v>
      </c>
      <c r="EZ27" s="463">
        <v>179938</v>
      </c>
      <c r="FA27" s="454">
        <v>7.0975263579554177E-3</v>
      </c>
    </row>
    <row r="28" spans="2:157" x14ac:dyDescent="0.2">
      <c r="B28" s="124" t="s">
        <v>438</v>
      </c>
      <c r="C28" s="125">
        <v>32855</v>
      </c>
      <c r="D28" s="122"/>
      <c r="E28" s="129">
        <v>32855</v>
      </c>
      <c r="F28" s="131"/>
      <c r="G28" s="125"/>
      <c r="H28" s="122"/>
      <c r="I28" s="126"/>
      <c r="J28" s="131"/>
      <c r="K28" s="133">
        <v>32526</v>
      </c>
      <c r="L28" s="125">
        <v>3</v>
      </c>
      <c r="M28" s="122">
        <v>22</v>
      </c>
      <c r="N28" s="122">
        <v>18185</v>
      </c>
      <c r="O28" s="122">
        <v>3</v>
      </c>
      <c r="P28" s="122">
        <v>12</v>
      </c>
      <c r="Q28" s="122">
        <v>2</v>
      </c>
      <c r="R28" s="122">
        <v>0</v>
      </c>
      <c r="S28" s="126">
        <v>18227</v>
      </c>
      <c r="T28" s="125">
        <v>3</v>
      </c>
      <c r="U28" s="122"/>
      <c r="V28" s="126">
        <v>3</v>
      </c>
      <c r="W28" s="125">
        <v>183</v>
      </c>
      <c r="X28" s="122">
        <v>12</v>
      </c>
      <c r="Y28" s="122"/>
      <c r="Z28" s="126">
        <v>195</v>
      </c>
      <c r="AA28" s="125">
        <v>203</v>
      </c>
      <c r="AB28" s="122"/>
      <c r="AC28" s="122"/>
      <c r="AD28" s="126">
        <v>203</v>
      </c>
      <c r="AE28" s="125">
        <v>60</v>
      </c>
      <c r="AF28" s="122"/>
      <c r="AG28" s="122"/>
      <c r="AH28" s="129">
        <v>60</v>
      </c>
      <c r="AI28" s="131"/>
      <c r="AJ28" s="131"/>
      <c r="AK28" s="131"/>
      <c r="AL28" s="125">
        <v>4</v>
      </c>
      <c r="AM28" s="122"/>
      <c r="AN28" s="126">
        <v>4</v>
      </c>
      <c r="AO28" s="125"/>
      <c r="AP28" s="122"/>
      <c r="AQ28" s="122"/>
      <c r="AR28" s="122"/>
      <c r="AS28" s="122"/>
      <c r="AT28" s="122"/>
      <c r="AU28" s="126"/>
      <c r="AV28" s="135"/>
      <c r="AW28" s="131">
        <v>361</v>
      </c>
      <c r="AX28" s="125">
        <v>36</v>
      </c>
      <c r="AY28" s="122">
        <v>228</v>
      </c>
      <c r="AZ28" s="122">
        <v>875</v>
      </c>
      <c r="BA28" s="122">
        <v>2</v>
      </c>
      <c r="BB28" s="122">
        <v>26</v>
      </c>
      <c r="BC28" s="122"/>
      <c r="BD28" s="126">
        <v>1167</v>
      </c>
      <c r="BE28" s="131"/>
      <c r="BF28" s="131"/>
      <c r="BG28" s="131"/>
      <c r="BH28" s="131"/>
      <c r="BI28" s="125">
        <v>5056</v>
      </c>
      <c r="BJ28" s="122"/>
      <c r="BK28" s="126">
        <v>5056</v>
      </c>
      <c r="BL28" s="131"/>
      <c r="BM28" s="125"/>
      <c r="BN28" s="122"/>
      <c r="BO28" s="126"/>
      <c r="BP28" s="125">
        <v>7403</v>
      </c>
      <c r="BQ28" s="122">
        <v>1</v>
      </c>
      <c r="BR28" s="122"/>
      <c r="BS28" s="122"/>
      <c r="BT28" s="126">
        <v>7404</v>
      </c>
      <c r="BU28" s="131">
        <v>1</v>
      </c>
      <c r="BV28" s="131"/>
      <c r="BW28" s="125">
        <v>62275</v>
      </c>
      <c r="BX28" s="122">
        <v>1</v>
      </c>
      <c r="BY28" s="122">
        <v>33517</v>
      </c>
      <c r="BZ28" s="122">
        <v>7</v>
      </c>
      <c r="CA28" s="122"/>
      <c r="CB28" s="122">
        <v>0</v>
      </c>
      <c r="CC28" s="122"/>
      <c r="CD28" s="122">
        <v>30</v>
      </c>
      <c r="CE28" s="122"/>
      <c r="CF28" s="126">
        <v>95830</v>
      </c>
      <c r="CG28" s="125">
        <v>227</v>
      </c>
      <c r="CH28" s="122">
        <v>19160</v>
      </c>
      <c r="CI28" s="122">
        <v>282</v>
      </c>
      <c r="CJ28" s="122"/>
      <c r="CK28" s="122">
        <v>50</v>
      </c>
      <c r="CL28" s="122"/>
      <c r="CM28" s="122"/>
      <c r="CN28" s="126">
        <v>19719</v>
      </c>
      <c r="CO28" s="131"/>
      <c r="CP28" s="125"/>
      <c r="CQ28" s="122"/>
      <c r="CR28" s="126"/>
      <c r="CS28" s="131">
        <v>2</v>
      </c>
      <c r="CT28" s="131">
        <v>93</v>
      </c>
      <c r="CU28" s="131"/>
      <c r="CV28" s="125"/>
      <c r="CW28" s="122"/>
      <c r="CX28" s="126"/>
      <c r="CY28" s="131">
        <v>7</v>
      </c>
      <c r="CZ28" s="131"/>
      <c r="DA28" s="131"/>
      <c r="DB28" s="131"/>
      <c r="DC28" s="125">
        <v>2340</v>
      </c>
      <c r="DD28" s="122">
        <v>2037</v>
      </c>
      <c r="DE28" s="122">
        <v>3045</v>
      </c>
      <c r="DF28" s="122"/>
      <c r="DG28" s="126">
        <v>7422</v>
      </c>
      <c r="DH28" s="125">
        <v>49</v>
      </c>
      <c r="DI28" s="122">
        <v>139</v>
      </c>
      <c r="DJ28" s="122">
        <v>5</v>
      </c>
      <c r="DK28" s="122">
        <v>46</v>
      </c>
      <c r="DL28" s="122">
        <v>91</v>
      </c>
      <c r="DM28" s="122">
        <v>80</v>
      </c>
      <c r="DN28" s="122"/>
      <c r="DO28" s="122">
        <v>7</v>
      </c>
      <c r="DP28" s="122">
        <v>33</v>
      </c>
      <c r="DQ28" s="122">
        <v>6</v>
      </c>
      <c r="DR28" s="122"/>
      <c r="DS28" s="126">
        <v>456</v>
      </c>
      <c r="DT28" s="131"/>
      <c r="DU28" s="133"/>
      <c r="DV28" s="125"/>
      <c r="DW28" s="122">
        <v>1244</v>
      </c>
      <c r="DX28" s="122"/>
      <c r="DY28" s="126">
        <v>1244</v>
      </c>
      <c r="DZ28" s="131"/>
      <c r="EA28" s="125"/>
      <c r="EB28" s="122">
        <v>1</v>
      </c>
      <c r="EC28" s="126">
        <v>1</v>
      </c>
      <c r="ED28" s="125"/>
      <c r="EE28" s="122"/>
      <c r="EF28" s="126"/>
      <c r="EG28" s="131"/>
      <c r="EH28" s="131">
        <v>1</v>
      </c>
      <c r="EI28" s="131"/>
      <c r="EJ28" s="125"/>
      <c r="EK28" s="122">
        <v>0</v>
      </c>
      <c r="EL28" s="126">
        <v>0</v>
      </c>
      <c r="EM28" s="125">
        <v>0</v>
      </c>
      <c r="EN28" s="122"/>
      <c r="EO28" s="126">
        <v>0</v>
      </c>
      <c r="EP28" s="133"/>
      <c r="EQ28" s="133"/>
      <c r="ER28" s="122"/>
      <c r="ES28" s="122"/>
      <c r="ET28" s="135"/>
      <c r="EU28" s="133"/>
      <c r="EV28" s="122">
        <v>2</v>
      </c>
      <c r="EW28" s="122"/>
      <c r="EX28" s="122"/>
      <c r="EY28" s="135">
        <v>2</v>
      </c>
      <c r="EZ28" s="463">
        <v>222839</v>
      </c>
      <c r="FA28" s="454">
        <v>8.7897257726574016E-3</v>
      </c>
    </row>
    <row r="29" spans="2:157" x14ac:dyDescent="0.2">
      <c r="B29" s="124" t="s">
        <v>439</v>
      </c>
      <c r="C29" s="125">
        <v>7956</v>
      </c>
      <c r="D29" s="122"/>
      <c r="E29" s="129">
        <v>7956</v>
      </c>
      <c r="F29" s="131"/>
      <c r="G29" s="125">
        <v>3</v>
      </c>
      <c r="H29" s="122"/>
      <c r="I29" s="126">
        <v>3</v>
      </c>
      <c r="J29" s="131"/>
      <c r="K29" s="133">
        <v>225</v>
      </c>
      <c r="L29" s="125">
        <v>123</v>
      </c>
      <c r="M29" s="122">
        <v>79</v>
      </c>
      <c r="N29" s="122">
        <v>19312</v>
      </c>
      <c r="O29" s="122">
        <v>11</v>
      </c>
      <c r="P29" s="122">
        <v>3</v>
      </c>
      <c r="Q29" s="122">
        <v>39</v>
      </c>
      <c r="R29" s="122">
        <v>4</v>
      </c>
      <c r="S29" s="126">
        <v>19571</v>
      </c>
      <c r="T29" s="125">
        <v>0</v>
      </c>
      <c r="U29" s="122">
        <v>2</v>
      </c>
      <c r="V29" s="126">
        <v>2</v>
      </c>
      <c r="W29" s="125">
        <v>72</v>
      </c>
      <c r="X29" s="122">
        <v>1</v>
      </c>
      <c r="Y29" s="122"/>
      <c r="Z29" s="126">
        <v>73</v>
      </c>
      <c r="AA29" s="125">
        <v>183</v>
      </c>
      <c r="AB29" s="122">
        <v>3</v>
      </c>
      <c r="AC29" s="122"/>
      <c r="AD29" s="126">
        <v>186</v>
      </c>
      <c r="AE29" s="125">
        <v>3</v>
      </c>
      <c r="AF29" s="122"/>
      <c r="AG29" s="122"/>
      <c r="AH29" s="129">
        <v>3</v>
      </c>
      <c r="AI29" s="131"/>
      <c r="AJ29" s="131"/>
      <c r="AK29" s="131"/>
      <c r="AL29" s="125">
        <v>3</v>
      </c>
      <c r="AM29" s="122"/>
      <c r="AN29" s="126">
        <v>3</v>
      </c>
      <c r="AO29" s="125"/>
      <c r="AP29" s="122"/>
      <c r="AQ29" s="122"/>
      <c r="AR29" s="122"/>
      <c r="AS29" s="122"/>
      <c r="AT29" s="122"/>
      <c r="AU29" s="126"/>
      <c r="AV29" s="135"/>
      <c r="AW29" s="131"/>
      <c r="AX29" s="125">
        <v>31</v>
      </c>
      <c r="AY29" s="122">
        <v>76</v>
      </c>
      <c r="AZ29" s="122">
        <v>595</v>
      </c>
      <c r="BA29" s="122">
        <v>4</v>
      </c>
      <c r="BB29" s="122">
        <v>3</v>
      </c>
      <c r="BC29" s="122"/>
      <c r="BD29" s="126">
        <v>709</v>
      </c>
      <c r="BE29" s="131"/>
      <c r="BF29" s="131"/>
      <c r="BG29" s="131">
        <v>1</v>
      </c>
      <c r="BH29" s="131"/>
      <c r="BI29" s="125">
        <v>14</v>
      </c>
      <c r="BJ29" s="122"/>
      <c r="BK29" s="126">
        <v>14</v>
      </c>
      <c r="BL29" s="131"/>
      <c r="BM29" s="125"/>
      <c r="BN29" s="122"/>
      <c r="BO29" s="126"/>
      <c r="BP29" s="125">
        <v>44</v>
      </c>
      <c r="BQ29" s="122">
        <v>4</v>
      </c>
      <c r="BR29" s="122"/>
      <c r="BS29" s="122"/>
      <c r="BT29" s="126">
        <v>48</v>
      </c>
      <c r="BU29" s="131"/>
      <c r="BV29" s="131"/>
      <c r="BW29" s="125">
        <v>106683</v>
      </c>
      <c r="BX29" s="122">
        <v>9</v>
      </c>
      <c r="BY29" s="122">
        <v>27671</v>
      </c>
      <c r="BZ29" s="122">
        <v>5</v>
      </c>
      <c r="CA29" s="122"/>
      <c r="CB29" s="122"/>
      <c r="CC29" s="122"/>
      <c r="CD29" s="122">
        <v>2</v>
      </c>
      <c r="CE29" s="122">
        <v>1</v>
      </c>
      <c r="CF29" s="126">
        <v>134371</v>
      </c>
      <c r="CG29" s="125"/>
      <c r="CH29" s="122">
        <v>340</v>
      </c>
      <c r="CI29" s="122">
        <v>40</v>
      </c>
      <c r="CJ29" s="122">
        <v>23</v>
      </c>
      <c r="CK29" s="122"/>
      <c r="CL29" s="122"/>
      <c r="CM29" s="122"/>
      <c r="CN29" s="126">
        <v>403</v>
      </c>
      <c r="CO29" s="131"/>
      <c r="CP29" s="125"/>
      <c r="CQ29" s="122"/>
      <c r="CR29" s="126"/>
      <c r="CS29" s="131">
        <v>0</v>
      </c>
      <c r="CT29" s="131">
        <v>52</v>
      </c>
      <c r="CU29" s="131"/>
      <c r="CV29" s="125"/>
      <c r="CW29" s="122">
        <v>20</v>
      </c>
      <c r="CX29" s="126">
        <v>20</v>
      </c>
      <c r="CY29" s="131"/>
      <c r="CZ29" s="131"/>
      <c r="DA29" s="131"/>
      <c r="DB29" s="131"/>
      <c r="DC29" s="125">
        <v>45</v>
      </c>
      <c r="DD29" s="122">
        <v>1397</v>
      </c>
      <c r="DE29" s="122">
        <v>115</v>
      </c>
      <c r="DF29" s="122">
        <v>1</v>
      </c>
      <c r="DG29" s="126">
        <v>1558</v>
      </c>
      <c r="DH29" s="125">
        <v>46</v>
      </c>
      <c r="DI29" s="122">
        <v>19330</v>
      </c>
      <c r="DJ29" s="122">
        <v>97</v>
      </c>
      <c r="DK29" s="122">
        <v>48</v>
      </c>
      <c r="DL29" s="122">
        <v>615</v>
      </c>
      <c r="DM29" s="122">
        <v>5378</v>
      </c>
      <c r="DN29" s="122">
        <v>35</v>
      </c>
      <c r="DO29" s="122">
        <v>29</v>
      </c>
      <c r="DP29" s="122">
        <v>8</v>
      </c>
      <c r="DQ29" s="122">
        <v>100</v>
      </c>
      <c r="DR29" s="122"/>
      <c r="DS29" s="126">
        <v>25686</v>
      </c>
      <c r="DT29" s="131"/>
      <c r="DU29" s="133"/>
      <c r="DV29" s="125"/>
      <c r="DW29" s="122"/>
      <c r="DX29" s="122"/>
      <c r="DY29" s="126"/>
      <c r="DZ29" s="131"/>
      <c r="EA29" s="125"/>
      <c r="EB29" s="122">
        <v>2</v>
      </c>
      <c r="EC29" s="126">
        <v>2</v>
      </c>
      <c r="ED29" s="125"/>
      <c r="EE29" s="122"/>
      <c r="EF29" s="126"/>
      <c r="EG29" s="131"/>
      <c r="EH29" s="131"/>
      <c r="EI29" s="131">
        <v>614</v>
      </c>
      <c r="EJ29" s="125">
        <v>2</v>
      </c>
      <c r="EK29" s="122">
        <v>119</v>
      </c>
      <c r="EL29" s="126">
        <v>121</v>
      </c>
      <c r="EM29" s="125">
        <v>9</v>
      </c>
      <c r="EN29" s="122">
        <v>12</v>
      </c>
      <c r="EO29" s="126">
        <v>21</v>
      </c>
      <c r="EP29" s="133"/>
      <c r="EQ29" s="133"/>
      <c r="ER29" s="122">
        <v>0</v>
      </c>
      <c r="ES29" s="122"/>
      <c r="ET29" s="135">
        <v>0</v>
      </c>
      <c r="EU29" s="133"/>
      <c r="EV29" s="122"/>
      <c r="EW29" s="122"/>
      <c r="EX29" s="122"/>
      <c r="EY29" s="135"/>
      <c r="EZ29" s="463">
        <v>191642</v>
      </c>
      <c r="FA29" s="454">
        <v>7.559182308858008E-3</v>
      </c>
    </row>
    <row r="30" spans="2:157" x14ac:dyDescent="0.2">
      <c r="B30" s="124" t="s">
        <v>440</v>
      </c>
      <c r="C30" s="125">
        <v>1347</v>
      </c>
      <c r="D30" s="122"/>
      <c r="E30" s="129">
        <v>1347</v>
      </c>
      <c r="F30" s="131"/>
      <c r="G30" s="125"/>
      <c r="H30" s="122"/>
      <c r="I30" s="126"/>
      <c r="J30" s="131"/>
      <c r="K30" s="133">
        <v>6096</v>
      </c>
      <c r="L30" s="125">
        <v>1</v>
      </c>
      <c r="M30" s="122">
        <v>4</v>
      </c>
      <c r="N30" s="122">
        <v>1162</v>
      </c>
      <c r="O30" s="122"/>
      <c r="P30" s="122"/>
      <c r="Q30" s="122"/>
      <c r="R30" s="122"/>
      <c r="S30" s="126">
        <v>1167</v>
      </c>
      <c r="T30" s="125">
        <v>1</v>
      </c>
      <c r="U30" s="122"/>
      <c r="V30" s="126">
        <v>1</v>
      </c>
      <c r="W30" s="125">
        <v>3709</v>
      </c>
      <c r="X30" s="122">
        <v>20</v>
      </c>
      <c r="Y30" s="122"/>
      <c r="Z30" s="126">
        <v>3729</v>
      </c>
      <c r="AA30" s="125">
        <v>427</v>
      </c>
      <c r="AB30" s="122">
        <v>0</v>
      </c>
      <c r="AC30" s="122"/>
      <c r="AD30" s="126">
        <v>427</v>
      </c>
      <c r="AE30" s="125"/>
      <c r="AF30" s="122"/>
      <c r="AG30" s="122"/>
      <c r="AH30" s="129"/>
      <c r="AI30" s="131"/>
      <c r="AJ30" s="131"/>
      <c r="AK30" s="131"/>
      <c r="AL30" s="125">
        <v>25</v>
      </c>
      <c r="AM30" s="122"/>
      <c r="AN30" s="126">
        <v>25</v>
      </c>
      <c r="AO30" s="125">
        <v>2</v>
      </c>
      <c r="AP30" s="122"/>
      <c r="AQ30" s="122"/>
      <c r="AR30" s="122"/>
      <c r="AS30" s="122"/>
      <c r="AT30" s="122"/>
      <c r="AU30" s="126">
        <v>2</v>
      </c>
      <c r="AV30" s="135">
        <v>0</v>
      </c>
      <c r="AW30" s="131"/>
      <c r="AX30" s="125">
        <v>0</v>
      </c>
      <c r="AY30" s="122">
        <v>26</v>
      </c>
      <c r="AZ30" s="122">
        <v>72</v>
      </c>
      <c r="BA30" s="122">
        <v>3</v>
      </c>
      <c r="BB30" s="122">
        <v>7</v>
      </c>
      <c r="BC30" s="122"/>
      <c r="BD30" s="126">
        <v>108</v>
      </c>
      <c r="BE30" s="131"/>
      <c r="BF30" s="131"/>
      <c r="BG30" s="131"/>
      <c r="BH30" s="131"/>
      <c r="BI30" s="125">
        <v>7</v>
      </c>
      <c r="BJ30" s="122">
        <v>0</v>
      </c>
      <c r="BK30" s="126">
        <v>7</v>
      </c>
      <c r="BL30" s="131"/>
      <c r="BM30" s="125"/>
      <c r="BN30" s="122"/>
      <c r="BO30" s="126"/>
      <c r="BP30" s="125">
        <v>2239</v>
      </c>
      <c r="BQ30" s="122">
        <v>0</v>
      </c>
      <c r="BR30" s="122">
        <v>2</v>
      </c>
      <c r="BS30" s="122"/>
      <c r="BT30" s="126">
        <v>2241</v>
      </c>
      <c r="BU30" s="131"/>
      <c r="BV30" s="131"/>
      <c r="BW30" s="125">
        <v>367114</v>
      </c>
      <c r="BX30" s="122"/>
      <c r="BY30" s="122">
        <v>111130</v>
      </c>
      <c r="BZ30" s="122"/>
      <c r="CA30" s="122">
        <v>4</v>
      </c>
      <c r="CB30" s="122"/>
      <c r="CC30" s="122"/>
      <c r="CD30" s="122">
        <v>4</v>
      </c>
      <c r="CE30" s="122"/>
      <c r="CF30" s="126">
        <v>478252</v>
      </c>
      <c r="CG30" s="125"/>
      <c r="CH30" s="122">
        <v>157</v>
      </c>
      <c r="CI30" s="122">
        <v>10</v>
      </c>
      <c r="CJ30" s="122"/>
      <c r="CK30" s="122"/>
      <c r="CL30" s="122"/>
      <c r="CM30" s="122"/>
      <c r="CN30" s="126">
        <v>167</v>
      </c>
      <c r="CO30" s="131"/>
      <c r="CP30" s="125"/>
      <c r="CQ30" s="122"/>
      <c r="CR30" s="126"/>
      <c r="CS30" s="131">
        <v>0</v>
      </c>
      <c r="CT30" s="131">
        <v>29</v>
      </c>
      <c r="CU30" s="131">
        <v>0</v>
      </c>
      <c r="CV30" s="125">
        <v>12</v>
      </c>
      <c r="CW30" s="122"/>
      <c r="CX30" s="126">
        <v>12</v>
      </c>
      <c r="CY30" s="131">
        <v>631</v>
      </c>
      <c r="CZ30" s="131"/>
      <c r="DA30" s="131"/>
      <c r="DB30" s="131"/>
      <c r="DC30" s="125"/>
      <c r="DD30" s="122">
        <v>1</v>
      </c>
      <c r="DE30" s="122">
        <v>1</v>
      </c>
      <c r="DF30" s="122"/>
      <c r="DG30" s="126">
        <v>2</v>
      </c>
      <c r="DH30" s="125">
        <v>28</v>
      </c>
      <c r="DI30" s="122">
        <v>179</v>
      </c>
      <c r="DJ30" s="122">
        <v>13</v>
      </c>
      <c r="DK30" s="122">
        <v>40</v>
      </c>
      <c r="DL30" s="122">
        <v>24</v>
      </c>
      <c r="DM30" s="122">
        <v>415</v>
      </c>
      <c r="DN30" s="122">
        <v>6</v>
      </c>
      <c r="DO30" s="122">
        <v>1</v>
      </c>
      <c r="DP30" s="122">
        <v>4</v>
      </c>
      <c r="DQ30" s="122">
        <v>13</v>
      </c>
      <c r="DR30" s="122"/>
      <c r="DS30" s="126">
        <v>723</v>
      </c>
      <c r="DT30" s="131"/>
      <c r="DU30" s="133"/>
      <c r="DV30" s="125"/>
      <c r="DW30" s="122">
        <v>795</v>
      </c>
      <c r="DX30" s="122"/>
      <c r="DY30" s="126">
        <v>795</v>
      </c>
      <c r="DZ30" s="131"/>
      <c r="EA30" s="125">
        <v>9</v>
      </c>
      <c r="EB30" s="122"/>
      <c r="EC30" s="126">
        <v>9</v>
      </c>
      <c r="ED30" s="125">
        <v>2</v>
      </c>
      <c r="EE30" s="122"/>
      <c r="EF30" s="126">
        <v>2</v>
      </c>
      <c r="EG30" s="131"/>
      <c r="EH30" s="131"/>
      <c r="EI30" s="131"/>
      <c r="EJ30" s="125"/>
      <c r="EK30" s="122">
        <v>25</v>
      </c>
      <c r="EL30" s="126">
        <v>25</v>
      </c>
      <c r="EM30" s="125">
        <v>34613</v>
      </c>
      <c r="EN30" s="122"/>
      <c r="EO30" s="126">
        <v>34613</v>
      </c>
      <c r="EP30" s="133"/>
      <c r="EQ30" s="133"/>
      <c r="ER30" s="122"/>
      <c r="ES30" s="122"/>
      <c r="ET30" s="135"/>
      <c r="EU30" s="133"/>
      <c r="EV30" s="122">
        <v>0</v>
      </c>
      <c r="EW30" s="122"/>
      <c r="EX30" s="122"/>
      <c r="EY30" s="135">
        <v>0</v>
      </c>
      <c r="EZ30" s="463">
        <v>530410</v>
      </c>
      <c r="FA30" s="454">
        <v>2.0921644986179311E-2</v>
      </c>
    </row>
    <row r="31" spans="2:157" x14ac:dyDescent="0.2">
      <c r="B31" s="124" t="s">
        <v>441</v>
      </c>
      <c r="C31" s="125">
        <v>309</v>
      </c>
      <c r="D31" s="122"/>
      <c r="E31" s="129">
        <v>309</v>
      </c>
      <c r="F31" s="131"/>
      <c r="G31" s="125">
        <v>0</v>
      </c>
      <c r="H31" s="122"/>
      <c r="I31" s="126">
        <v>0</v>
      </c>
      <c r="J31" s="131"/>
      <c r="K31" s="133">
        <v>9982</v>
      </c>
      <c r="L31" s="125">
        <v>7</v>
      </c>
      <c r="M31" s="122">
        <v>1</v>
      </c>
      <c r="N31" s="122">
        <v>38757</v>
      </c>
      <c r="O31" s="122">
        <v>2</v>
      </c>
      <c r="P31" s="122"/>
      <c r="Q31" s="122"/>
      <c r="R31" s="122"/>
      <c r="S31" s="126">
        <v>38767</v>
      </c>
      <c r="T31" s="125">
        <v>1</v>
      </c>
      <c r="U31" s="122">
        <v>2</v>
      </c>
      <c r="V31" s="126">
        <v>3</v>
      </c>
      <c r="W31" s="125">
        <v>223</v>
      </c>
      <c r="X31" s="122">
        <v>2</v>
      </c>
      <c r="Y31" s="122"/>
      <c r="Z31" s="126">
        <v>225</v>
      </c>
      <c r="AA31" s="125">
        <v>138</v>
      </c>
      <c r="AB31" s="122"/>
      <c r="AC31" s="122"/>
      <c r="AD31" s="126">
        <v>138</v>
      </c>
      <c r="AE31" s="125"/>
      <c r="AF31" s="122">
        <v>8</v>
      </c>
      <c r="AG31" s="122"/>
      <c r="AH31" s="129">
        <v>8</v>
      </c>
      <c r="AI31" s="131"/>
      <c r="AJ31" s="131"/>
      <c r="AK31" s="131"/>
      <c r="AL31" s="125">
        <v>4</v>
      </c>
      <c r="AM31" s="122"/>
      <c r="AN31" s="126">
        <v>4</v>
      </c>
      <c r="AO31" s="125"/>
      <c r="AP31" s="122"/>
      <c r="AQ31" s="122"/>
      <c r="AR31" s="122"/>
      <c r="AS31" s="122"/>
      <c r="AT31" s="122"/>
      <c r="AU31" s="126"/>
      <c r="AV31" s="135"/>
      <c r="AW31" s="131">
        <v>4</v>
      </c>
      <c r="AX31" s="125">
        <v>44</v>
      </c>
      <c r="AY31" s="122">
        <v>39</v>
      </c>
      <c r="AZ31" s="122">
        <v>101</v>
      </c>
      <c r="BA31" s="122"/>
      <c r="BB31" s="122">
        <v>15</v>
      </c>
      <c r="BC31" s="122"/>
      <c r="BD31" s="126">
        <v>199</v>
      </c>
      <c r="BE31" s="131"/>
      <c r="BF31" s="131"/>
      <c r="BG31" s="131"/>
      <c r="BH31" s="131"/>
      <c r="BI31" s="125">
        <v>33</v>
      </c>
      <c r="BJ31" s="122"/>
      <c r="BK31" s="126">
        <v>33</v>
      </c>
      <c r="BL31" s="131"/>
      <c r="BM31" s="125">
        <v>3</v>
      </c>
      <c r="BN31" s="122"/>
      <c r="BO31" s="126">
        <v>3</v>
      </c>
      <c r="BP31" s="125">
        <v>140</v>
      </c>
      <c r="BQ31" s="122">
        <v>1</v>
      </c>
      <c r="BR31" s="122"/>
      <c r="BS31" s="122"/>
      <c r="BT31" s="126">
        <v>141</v>
      </c>
      <c r="BU31" s="131"/>
      <c r="BV31" s="131">
        <v>1</v>
      </c>
      <c r="BW31" s="125">
        <v>87377</v>
      </c>
      <c r="BX31" s="122">
        <v>69</v>
      </c>
      <c r="BY31" s="122">
        <v>53064</v>
      </c>
      <c r="BZ31" s="122">
        <v>2</v>
      </c>
      <c r="CA31" s="122"/>
      <c r="CB31" s="122"/>
      <c r="CC31" s="122"/>
      <c r="CD31" s="122">
        <v>0</v>
      </c>
      <c r="CE31" s="122">
        <v>0</v>
      </c>
      <c r="CF31" s="126">
        <v>140512</v>
      </c>
      <c r="CG31" s="125">
        <v>12</v>
      </c>
      <c r="CH31" s="122">
        <v>112</v>
      </c>
      <c r="CI31" s="122">
        <v>7</v>
      </c>
      <c r="CJ31" s="122"/>
      <c r="CK31" s="122"/>
      <c r="CL31" s="122"/>
      <c r="CM31" s="122"/>
      <c r="CN31" s="126">
        <v>131</v>
      </c>
      <c r="CO31" s="131"/>
      <c r="CP31" s="125"/>
      <c r="CQ31" s="122"/>
      <c r="CR31" s="126"/>
      <c r="CS31" s="131"/>
      <c r="CT31" s="131">
        <v>51</v>
      </c>
      <c r="CU31" s="131"/>
      <c r="CV31" s="125"/>
      <c r="CW31" s="122">
        <v>3</v>
      </c>
      <c r="CX31" s="126">
        <v>3</v>
      </c>
      <c r="CY31" s="131"/>
      <c r="CZ31" s="131"/>
      <c r="DA31" s="131"/>
      <c r="DB31" s="131"/>
      <c r="DC31" s="125">
        <v>15</v>
      </c>
      <c r="DD31" s="122">
        <v>26</v>
      </c>
      <c r="DE31" s="122">
        <v>9</v>
      </c>
      <c r="DF31" s="122"/>
      <c r="DG31" s="126">
        <v>50</v>
      </c>
      <c r="DH31" s="125">
        <v>11</v>
      </c>
      <c r="DI31" s="122">
        <v>7082</v>
      </c>
      <c r="DJ31" s="122">
        <v>2</v>
      </c>
      <c r="DK31" s="122">
        <v>17</v>
      </c>
      <c r="DL31" s="122">
        <v>33</v>
      </c>
      <c r="DM31" s="122">
        <v>4737</v>
      </c>
      <c r="DN31" s="122">
        <v>6</v>
      </c>
      <c r="DO31" s="122"/>
      <c r="DP31" s="122">
        <v>8</v>
      </c>
      <c r="DQ31" s="122">
        <v>3</v>
      </c>
      <c r="DR31" s="122"/>
      <c r="DS31" s="126">
        <v>11899</v>
      </c>
      <c r="DT31" s="131"/>
      <c r="DU31" s="133"/>
      <c r="DV31" s="125"/>
      <c r="DW31" s="122">
        <v>0</v>
      </c>
      <c r="DX31" s="122"/>
      <c r="DY31" s="126">
        <v>0</v>
      </c>
      <c r="DZ31" s="131"/>
      <c r="EA31" s="125">
        <v>291</v>
      </c>
      <c r="EB31" s="122"/>
      <c r="EC31" s="126">
        <v>291</v>
      </c>
      <c r="ED31" s="125"/>
      <c r="EE31" s="122"/>
      <c r="EF31" s="126"/>
      <c r="EG31" s="131"/>
      <c r="EH31" s="131"/>
      <c r="EI31" s="131">
        <v>31</v>
      </c>
      <c r="EJ31" s="125">
        <v>19</v>
      </c>
      <c r="EK31" s="122">
        <v>261</v>
      </c>
      <c r="EL31" s="126">
        <v>280</v>
      </c>
      <c r="EM31" s="125">
        <v>112</v>
      </c>
      <c r="EN31" s="122">
        <v>1</v>
      </c>
      <c r="EO31" s="126">
        <v>113</v>
      </c>
      <c r="EP31" s="133"/>
      <c r="EQ31" s="133"/>
      <c r="ER31" s="122"/>
      <c r="ES31" s="122"/>
      <c r="ET31" s="135"/>
      <c r="EU31" s="133"/>
      <c r="EV31" s="122">
        <v>1</v>
      </c>
      <c r="EW31" s="122"/>
      <c r="EX31" s="122"/>
      <c r="EY31" s="135">
        <v>1</v>
      </c>
      <c r="EZ31" s="463">
        <v>203179</v>
      </c>
      <c r="FA31" s="454">
        <v>8.0142510636053745E-3</v>
      </c>
    </row>
    <row r="32" spans="2:157" x14ac:dyDescent="0.2">
      <c r="B32" s="124" t="s">
        <v>76</v>
      </c>
      <c r="C32" s="125">
        <v>66</v>
      </c>
      <c r="D32" s="122"/>
      <c r="E32" s="129">
        <v>66</v>
      </c>
      <c r="F32" s="131"/>
      <c r="G32" s="125">
        <v>1</v>
      </c>
      <c r="H32" s="122"/>
      <c r="I32" s="126">
        <v>1</v>
      </c>
      <c r="J32" s="131"/>
      <c r="K32" s="133">
        <v>493</v>
      </c>
      <c r="L32" s="125"/>
      <c r="M32" s="122">
        <v>1</v>
      </c>
      <c r="N32" s="122">
        <v>102</v>
      </c>
      <c r="O32" s="122">
        <v>1</v>
      </c>
      <c r="P32" s="122"/>
      <c r="Q32" s="122"/>
      <c r="R32" s="122"/>
      <c r="S32" s="126">
        <v>104</v>
      </c>
      <c r="T32" s="125"/>
      <c r="U32" s="122"/>
      <c r="V32" s="126"/>
      <c r="W32" s="125">
        <v>19</v>
      </c>
      <c r="X32" s="122"/>
      <c r="Y32" s="122"/>
      <c r="Z32" s="126">
        <v>19</v>
      </c>
      <c r="AA32" s="125">
        <v>3</v>
      </c>
      <c r="AB32" s="122"/>
      <c r="AC32" s="122"/>
      <c r="AD32" s="126">
        <v>3</v>
      </c>
      <c r="AE32" s="125"/>
      <c r="AF32" s="122"/>
      <c r="AG32" s="122"/>
      <c r="AH32" s="129"/>
      <c r="AI32" s="131"/>
      <c r="AJ32" s="131"/>
      <c r="AK32" s="131"/>
      <c r="AL32" s="125"/>
      <c r="AM32" s="122"/>
      <c r="AN32" s="126"/>
      <c r="AO32" s="125"/>
      <c r="AP32" s="122"/>
      <c r="AQ32" s="122"/>
      <c r="AR32" s="122"/>
      <c r="AS32" s="122"/>
      <c r="AT32" s="122"/>
      <c r="AU32" s="126"/>
      <c r="AV32" s="135"/>
      <c r="AW32" s="131">
        <v>1</v>
      </c>
      <c r="AX32" s="125"/>
      <c r="AY32" s="122">
        <v>21</v>
      </c>
      <c r="AZ32" s="122">
        <v>19</v>
      </c>
      <c r="BA32" s="122"/>
      <c r="BB32" s="122">
        <v>6</v>
      </c>
      <c r="BC32" s="122"/>
      <c r="BD32" s="126">
        <v>46</v>
      </c>
      <c r="BE32" s="131"/>
      <c r="BF32" s="131"/>
      <c r="BG32" s="131"/>
      <c r="BH32" s="131"/>
      <c r="BI32" s="125">
        <v>0</v>
      </c>
      <c r="BJ32" s="122"/>
      <c r="BK32" s="126">
        <v>0</v>
      </c>
      <c r="BL32" s="131"/>
      <c r="BM32" s="125"/>
      <c r="BN32" s="122"/>
      <c r="BO32" s="126"/>
      <c r="BP32" s="125">
        <v>87</v>
      </c>
      <c r="BQ32" s="122"/>
      <c r="BR32" s="122">
        <v>0</v>
      </c>
      <c r="BS32" s="122"/>
      <c r="BT32" s="126">
        <v>87</v>
      </c>
      <c r="BU32" s="131"/>
      <c r="BV32" s="131"/>
      <c r="BW32" s="125">
        <v>20235</v>
      </c>
      <c r="BX32" s="122"/>
      <c r="BY32" s="122">
        <v>3732</v>
      </c>
      <c r="BZ32" s="122"/>
      <c r="CA32" s="122"/>
      <c r="CB32" s="122"/>
      <c r="CC32" s="122"/>
      <c r="CD32" s="122"/>
      <c r="CE32" s="122"/>
      <c r="CF32" s="126">
        <v>23967</v>
      </c>
      <c r="CG32" s="125"/>
      <c r="CH32" s="122">
        <v>12</v>
      </c>
      <c r="CI32" s="122">
        <v>4</v>
      </c>
      <c r="CJ32" s="122"/>
      <c r="CK32" s="122">
        <v>1</v>
      </c>
      <c r="CL32" s="122"/>
      <c r="CM32" s="122"/>
      <c r="CN32" s="126">
        <v>17</v>
      </c>
      <c r="CO32" s="131"/>
      <c r="CP32" s="125"/>
      <c r="CQ32" s="122"/>
      <c r="CR32" s="126"/>
      <c r="CS32" s="131"/>
      <c r="CT32" s="131">
        <v>3</v>
      </c>
      <c r="CU32" s="131"/>
      <c r="CV32" s="125"/>
      <c r="CW32" s="122"/>
      <c r="CX32" s="126"/>
      <c r="CY32" s="131"/>
      <c r="CZ32" s="131">
        <v>192</v>
      </c>
      <c r="DA32" s="131"/>
      <c r="DB32" s="131"/>
      <c r="DC32" s="125"/>
      <c r="DD32" s="122"/>
      <c r="DE32" s="122"/>
      <c r="DF32" s="122"/>
      <c r="DG32" s="126"/>
      <c r="DH32" s="125"/>
      <c r="DI32" s="122">
        <v>5</v>
      </c>
      <c r="DJ32" s="122"/>
      <c r="DK32" s="122"/>
      <c r="DL32" s="122">
        <v>1</v>
      </c>
      <c r="DM32" s="122">
        <v>3</v>
      </c>
      <c r="DN32" s="122"/>
      <c r="DO32" s="122"/>
      <c r="DP32" s="122"/>
      <c r="DQ32" s="122"/>
      <c r="DR32" s="122"/>
      <c r="DS32" s="126">
        <v>9</v>
      </c>
      <c r="DT32" s="131"/>
      <c r="DU32" s="133"/>
      <c r="DV32" s="125"/>
      <c r="DW32" s="122">
        <v>3</v>
      </c>
      <c r="DX32" s="122"/>
      <c r="DY32" s="126">
        <v>3</v>
      </c>
      <c r="DZ32" s="131"/>
      <c r="EA32" s="125"/>
      <c r="EB32" s="122"/>
      <c r="EC32" s="126"/>
      <c r="ED32" s="125"/>
      <c r="EE32" s="122"/>
      <c r="EF32" s="126"/>
      <c r="EG32" s="131"/>
      <c r="EH32" s="131"/>
      <c r="EI32" s="131"/>
      <c r="EJ32" s="125"/>
      <c r="EK32" s="122">
        <v>9</v>
      </c>
      <c r="EL32" s="126">
        <v>9</v>
      </c>
      <c r="EM32" s="125">
        <v>305</v>
      </c>
      <c r="EN32" s="122"/>
      <c r="EO32" s="126">
        <v>305</v>
      </c>
      <c r="EP32" s="133"/>
      <c r="EQ32" s="133"/>
      <c r="ER32" s="122"/>
      <c r="ES32" s="122"/>
      <c r="ET32" s="135"/>
      <c r="EU32" s="133"/>
      <c r="EV32" s="122"/>
      <c r="EW32" s="122"/>
      <c r="EX32" s="122"/>
      <c r="EY32" s="135"/>
      <c r="EZ32" s="463">
        <v>25325</v>
      </c>
      <c r="FA32" s="454">
        <v>9.9892660258100552E-4</v>
      </c>
    </row>
    <row r="33" spans="1:157" x14ac:dyDescent="0.2">
      <c r="B33" s="137" t="s">
        <v>568</v>
      </c>
      <c r="C33" s="138"/>
      <c r="D33" s="139"/>
      <c r="E33" s="140"/>
      <c r="F33" s="141"/>
      <c r="G33" s="138"/>
      <c r="H33" s="139"/>
      <c r="I33" s="142"/>
      <c r="J33" s="141"/>
      <c r="K33" s="143">
        <v>1080</v>
      </c>
      <c r="L33" s="138"/>
      <c r="M33" s="139">
        <v>1</v>
      </c>
      <c r="N33" s="139">
        <v>35</v>
      </c>
      <c r="O33" s="139"/>
      <c r="P33" s="139"/>
      <c r="Q33" s="139"/>
      <c r="R33" s="139"/>
      <c r="S33" s="142">
        <v>36</v>
      </c>
      <c r="T33" s="138"/>
      <c r="U33" s="139"/>
      <c r="V33" s="142"/>
      <c r="W33" s="138">
        <v>89</v>
      </c>
      <c r="X33" s="139"/>
      <c r="Y33" s="139"/>
      <c r="Z33" s="142">
        <v>89</v>
      </c>
      <c r="AA33" s="138">
        <v>38</v>
      </c>
      <c r="AB33" s="139"/>
      <c r="AC33" s="139"/>
      <c r="AD33" s="142">
        <v>38</v>
      </c>
      <c r="AE33" s="138"/>
      <c r="AF33" s="139"/>
      <c r="AG33" s="139"/>
      <c r="AH33" s="140"/>
      <c r="AI33" s="141"/>
      <c r="AJ33" s="141"/>
      <c r="AK33" s="141"/>
      <c r="AL33" s="138"/>
      <c r="AM33" s="139"/>
      <c r="AN33" s="142"/>
      <c r="AO33" s="138"/>
      <c r="AP33" s="139"/>
      <c r="AQ33" s="139"/>
      <c r="AR33" s="139"/>
      <c r="AS33" s="139"/>
      <c r="AT33" s="139"/>
      <c r="AU33" s="142"/>
      <c r="AV33" s="144"/>
      <c r="AW33" s="141"/>
      <c r="AX33" s="138">
        <v>2</v>
      </c>
      <c r="AY33" s="139">
        <v>1</v>
      </c>
      <c r="AZ33" s="139">
        <v>2</v>
      </c>
      <c r="BA33" s="139">
        <v>10</v>
      </c>
      <c r="BB33" s="139">
        <v>3</v>
      </c>
      <c r="BC33" s="139"/>
      <c r="BD33" s="142">
        <v>18</v>
      </c>
      <c r="BE33" s="141"/>
      <c r="BF33" s="141"/>
      <c r="BG33" s="141"/>
      <c r="BH33" s="141"/>
      <c r="BI33" s="138">
        <v>14</v>
      </c>
      <c r="BJ33" s="139"/>
      <c r="BK33" s="142">
        <v>14</v>
      </c>
      <c r="BL33" s="141"/>
      <c r="BM33" s="138"/>
      <c r="BN33" s="139"/>
      <c r="BO33" s="142"/>
      <c r="BP33" s="138">
        <v>0</v>
      </c>
      <c r="BQ33" s="139"/>
      <c r="BR33" s="139">
        <v>1</v>
      </c>
      <c r="BS33" s="139"/>
      <c r="BT33" s="142">
        <v>1</v>
      </c>
      <c r="BU33" s="141"/>
      <c r="BV33" s="141"/>
      <c r="BW33" s="138">
        <v>22026</v>
      </c>
      <c r="BX33" s="139"/>
      <c r="BY33" s="139">
        <v>9054</v>
      </c>
      <c r="BZ33" s="139"/>
      <c r="CA33" s="139"/>
      <c r="CB33" s="139"/>
      <c r="CC33" s="139"/>
      <c r="CD33" s="139"/>
      <c r="CE33" s="139"/>
      <c r="CF33" s="142">
        <v>31080</v>
      </c>
      <c r="CG33" s="138"/>
      <c r="CH33" s="139">
        <v>144</v>
      </c>
      <c r="CI33" s="139"/>
      <c r="CJ33" s="139"/>
      <c r="CK33" s="139"/>
      <c r="CL33" s="139"/>
      <c r="CM33" s="139"/>
      <c r="CN33" s="142">
        <v>144</v>
      </c>
      <c r="CO33" s="141"/>
      <c r="CP33" s="138"/>
      <c r="CQ33" s="139"/>
      <c r="CR33" s="142"/>
      <c r="CS33" s="141">
        <v>5</v>
      </c>
      <c r="CT33" s="141">
        <v>1</v>
      </c>
      <c r="CU33" s="141"/>
      <c r="CV33" s="138"/>
      <c r="CW33" s="139"/>
      <c r="CX33" s="142"/>
      <c r="CY33" s="141"/>
      <c r="CZ33" s="141"/>
      <c r="DA33" s="141"/>
      <c r="DB33" s="141"/>
      <c r="DC33" s="138"/>
      <c r="DD33" s="139"/>
      <c r="DE33" s="139"/>
      <c r="DF33" s="139"/>
      <c r="DG33" s="142"/>
      <c r="DH33" s="138">
        <v>0</v>
      </c>
      <c r="DI33" s="139"/>
      <c r="DJ33" s="139"/>
      <c r="DK33" s="139">
        <v>4</v>
      </c>
      <c r="DL33" s="139"/>
      <c r="DM33" s="139">
        <v>16</v>
      </c>
      <c r="DN33" s="139"/>
      <c r="DO33" s="139">
        <v>0</v>
      </c>
      <c r="DP33" s="139"/>
      <c r="DQ33" s="139">
        <v>11</v>
      </c>
      <c r="DR33" s="139"/>
      <c r="DS33" s="142">
        <v>31</v>
      </c>
      <c r="DT33" s="141"/>
      <c r="DU33" s="143"/>
      <c r="DV33" s="138"/>
      <c r="DW33" s="139"/>
      <c r="DX33" s="139"/>
      <c r="DY33" s="142"/>
      <c r="DZ33" s="141"/>
      <c r="EA33" s="138"/>
      <c r="EB33" s="139"/>
      <c r="EC33" s="142"/>
      <c r="ED33" s="138"/>
      <c r="EE33" s="139"/>
      <c r="EF33" s="142"/>
      <c r="EG33" s="141"/>
      <c r="EH33" s="141"/>
      <c r="EI33" s="141"/>
      <c r="EJ33" s="138"/>
      <c r="EK33" s="139"/>
      <c r="EL33" s="142"/>
      <c r="EM33" s="138">
        <v>144</v>
      </c>
      <c r="EN33" s="139"/>
      <c r="EO33" s="142">
        <v>144</v>
      </c>
      <c r="EP33" s="143"/>
      <c r="EQ33" s="143"/>
      <c r="ER33" s="139"/>
      <c r="ES33" s="139"/>
      <c r="ET33" s="144"/>
      <c r="EU33" s="143"/>
      <c r="EV33" s="139"/>
      <c r="EW33" s="139"/>
      <c r="EX33" s="139"/>
      <c r="EY33" s="144"/>
      <c r="EZ33" s="464">
        <v>32681</v>
      </c>
      <c r="FA33" s="455">
        <v>1.289078787717664E-3</v>
      </c>
    </row>
    <row r="34" spans="1:157" s="115" customFormat="1" ht="13.5" thickBot="1" x14ac:dyDescent="0.25">
      <c r="A34" s="117"/>
      <c r="B34" s="259" t="s">
        <v>416</v>
      </c>
      <c r="C34" s="260">
        <v>16502</v>
      </c>
      <c r="D34" s="261">
        <v>3</v>
      </c>
      <c r="E34" s="262">
        <v>16505</v>
      </c>
      <c r="F34" s="263"/>
      <c r="G34" s="264">
        <v>10</v>
      </c>
      <c r="H34" s="261"/>
      <c r="I34" s="264">
        <v>10</v>
      </c>
      <c r="J34" s="263"/>
      <c r="K34" s="263">
        <v>4616</v>
      </c>
      <c r="L34" s="264">
        <v>4</v>
      </c>
      <c r="M34" s="261"/>
      <c r="N34" s="261">
        <v>1577</v>
      </c>
      <c r="O34" s="261">
        <v>658</v>
      </c>
      <c r="P34" s="261">
        <v>3</v>
      </c>
      <c r="Q34" s="261">
        <v>1</v>
      </c>
      <c r="R34" s="261"/>
      <c r="S34" s="264">
        <v>2243</v>
      </c>
      <c r="T34" s="260"/>
      <c r="U34" s="261">
        <v>1</v>
      </c>
      <c r="V34" s="262">
        <v>1</v>
      </c>
      <c r="W34" s="264">
        <v>486</v>
      </c>
      <c r="X34" s="261">
        <v>0</v>
      </c>
      <c r="Y34" s="261">
        <v>4</v>
      </c>
      <c r="Z34" s="264">
        <v>490</v>
      </c>
      <c r="AA34" s="265">
        <v>44</v>
      </c>
      <c r="AB34" s="264">
        <v>0</v>
      </c>
      <c r="AC34" s="261"/>
      <c r="AD34" s="262">
        <v>44</v>
      </c>
      <c r="AE34" s="260">
        <v>3</v>
      </c>
      <c r="AF34" s="261">
        <v>2</v>
      </c>
      <c r="AG34" s="261"/>
      <c r="AH34" s="262">
        <v>5</v>
      </c>
      <c r="AI34" s="264">
        <v>0</v>
      </c>
      <c r="AJ34" s="263"/>
      <c r="AK34" s="263"/>
      <c r="AL34" s="260">
        <v>1</v>
      </c>
      <c r="AM34" s="261">
        <v>1</v>
      </c>
      <c r="AN34" s="262">
        <v>2</v>
      </c>
      <c r="AO34" s="260"/>
      <c r="AP34" s="261"/>
      <c r="AQ34" s="261"/>
      <c r="AR34" s="261"/>
      <c r="AS34" s="261">
        <v>2</v>
      </c>
      <c r="AT34" s="261"/>
      <c r="AU34" s="262">
        <v>2</v>
      </c>
      <c r="AV34" s="263"/>
      <c r="AW34" s="263">
        <v>6</v>
      </c>
      <c r="AX34" s="264">
        <v>38</v>
      </c>
      <c r="AY34" s="261">
        <v>118</v>
      </c>
      <c r="AZ34" s="261">
        <v>758</v>
      </c>
      <c r="BA34" s="261">
        <v>2</v>
      </c>
      <c r="BB34" s="261">
        <v>4</v>
      </c>
      <c r="BC34" s="261"/>
      <c r="BD34" s="264">
        <v>920</v>
      </c>
      <c r="BE34" s="263">
        <v>0</v>
      </c>
      <c r="BF34" s="263"/>
      <c r="BG34" s="263"/>
      <c r="BH34" s="263"/>
      <c r="BI34" s="260">
        <v>1504</v>
      </c>
      <c r="BJ34" s="261">
        <v>88</v>
      </c>
      <c r="BK34" s="262">
        <v>1592</v>
      </c>
      <c r="BL34" s="263">
        <v>15</v>
      </c>
      <c r="BM34" s="260">
        <v>16</v>
      </c>
      <c r="BN34" s="261"/>
      <c r="BO34" s="262">
        <v>16</v>
      </c>
      <c r="BP34" s="260">
        <v>11153</v>
      </c>
      <c r="BQ34" s="261">
        <v>11</v>
      </c>
      <c r="BR34" s="261">
        <v>95742</v>
      </c>
      <c r="BS34" s="261">
        <v>357</v>
      </c>
      <c r="BT34" s="262">
        <v>107263</v>
      </c>
      <c r="BU34" s="264"/>
      <c r="BV34" s="263">
        <v>1</v>
      </c>
      <c r="BW34" s="264">
        <v>79772</v>
      </c>
      <c r="BX34" s="261">
        <v>50</v>
      </c>
      <c r="BY34" s="261">
        <v>42054</v>
      </c>
      <c r="BZ34" s="261">
        <v>29</v>
      </c>
      <c r="CA34" s="261">
        <v>1</v>
      </c>
      <c r="CB34" s="261">
        <v>1</v>
      </c>
      <c r="CC34" s="261"/>
      <c r="CD34" s="261">
        <v>5</v>
      </c>
      <c r="CE34" s="261">
        <v>0</v>
      </c>
      <c r="CF34" s="264">
        <v>121912</v>
      </c>
      <c r="CG34" s="264">
        <v>0</v>
      </c>
      <c r="CH34" s="261">
        <v>1919</v>
      </c>
      <c r="CI34" s="261">
        <v>12</v>
      </c>
      <c r="CJ34" s="261">
        <v>30</v>
      </c>
      <c r="CK34" s="261"/>
      <c r="CL34" s="261"/>
      <c r="CM34" s="261"/>
      <c r="CN34" s="264">
        <v>1961</v>
      </c>
      <c r="CO34" s="263"/>
      <c r="CP34" s="260"/>
      <c r="CQ34" s="261"/>
      <c r="CR34" s="262"/>
      <c r="CS34" s="260">
        <v>3</v>
      </c>
      <c r="CT34" s="263">
        <v>49</v>
      </c>
      <c r="CU34" s="263">
        <v>55470</v>
      </c>
      <c r="CV34" s="260"/>
      <c r="CW34" s="261">
        <v>29</v>
      </c>
      <c r="CX34" s="262">
        <v>29</v>
      </c>
      <c r="CY34" s="263">
        <v>0</v>
      </c>
      <c r="CZ34" s="263"/>
      <c r="DA34" s="260">
        <v>3</v>
      </c>
      <c r="DB34" s="263"/>
      <c r="DC34" s="260">
        <v>1210</v>
      </c>
      <c r="DD34" s="261">
        <v>2873</v>
      </c>
      <c r="DE34" s="261">
        <v>1697</v>
      </c>
      <c r="DF34" s="261">
        <v>1</v>
      </c>
      <c r="DG34" s="262">
        <v>5781</v>
      </c>
      <c r="DH34" s="260">
        <v>8</v>
      </c>
      <c r="DI34" s="261">
        <v>490</v>
      </c>
      <c r="DJ34" s="261">
        <v>3</v>
      </c>
      <c r="DK34" s="261">
        <v>8</v>
      </c>
      <c r="DL34" s="261">
        <v>14</v>
      </c>
      <c r="DM34" s="261">
        <v>178</v>
      </c>
      <c r="DN34" s="261"/>
      <c r="DO34" s="261"/>
      <c r="DP34" s="261">
        <v>2</v>
      </c>
      <c r="DQ34" s="261">
        <v>0</v>
      </c>
      <c r="DR34" s="261">
        <v>2</v>
      </c>
      <c r="DS34" s="264">
        <v>705</v>
      </c>
      <c r="DT34" s="263"/>
      <c r="DU34" s="263"/>
      <c r="DV34" s="260"/>
      <c r="DW34" s="261">
        <v>4</v>
      </c>
      <c r="DX34" s="261"/>
      <c r="DY34" s="262">
        <v>4</v>
      </c>
      <c r="DZ34" s="263">
        <v>0</v>
      </c>
      <c r="EA34" s="260">
        <v>3</v>
      </c>
      <c r="EB34" s="261">
        <v>499</v>
      </c>
      <c r="EC34" s="264">
        <v>502</v>
      </c>
      <c r="ED34" s="260"/>
      <c r="EE34" s="261">
        <v>17</v>
      </c>
      <c r="EF34" s="262">
        <v>17</v>
      </c>
      <c r="EG34" s="263"/>
      <c r="EH34" s="263">
        <v>1</v>
      </c>
      <c r="EI34" s="263">
        <v>1822</v>
      </c>
      <c r="EJ34" s="264">
        <v>634</v>
      </c>
      <c r="EK34" s="264">
        <v>1969</v>
      </c>
      <c r="EL34" s="264">
        <v>2603</v>
      </c>
      <c r="EM34" s="260">
        <v>281</v>
      </c>
      <c r="EN34" s="264">
        <v>102</v>
      </c>
      <c r="EO34" s="262">
        <v>383</v>
      </c>
      <c r="EP34" s="263"/>
      <c r="EQ34" s="260"/>
      <c r="ER34" s="261">
        <v>21</v>
      </c>
      <c r="ES34" s="261"/>
      <c r="ET34" s="262">
        <v>21</v>
      </c>
      <c r="EU34" s="260">
        <v>0</v>
      </c>
      <c r="EV34" s="261">
        <v>0</v>
      </c>
      <c r="EW34" s="261">
        <v>1</v>
      </c>
      <c r="EX34" s="261"/>
      <c r="EY34" s="262">
        <v>1</v>
      </c>
      <c r="EZ34" s="467">
        <v>324998</v>
      </c>
      <c r="FA34" s="457">
        <v>1.2819314826678049E-2</v>
      </c>
    </row>
    <row r="35" spans="1:157" s="115" customFormat="1" ht="13.5" thickBot="1" x14ac:dyDescent="0.25">
      <c r="A35" s="117"/>
      <c r="B35" s="118" t="s">
        <v>417</v>
      </c>
      <c r="C35" s="134">
        <v>65747</v>
      </c>
      <c r="D35" s="123">
        <v>3</v>
      </c>
      <c r="E35" s="136">
        <v>65750</v>
      </c>
      <c r="F35" s="132"/>
      <c r="G35" s="119">
        <v>50</v>
      </c>
      <c r="H35" s="123"/>
      <c r="I35" s="119">
        <v>50</v>
      </c>
      <c r="J35" s="132"/>
      <c r="K35" s="132">
        <v>101970</v>
      </c>
      <c r="L35" s="119">
        <v>183</v>
      </c>
      <c r="M35" s="123">
        <v>220</v>
      </c>
      <c r="N35" s="123">
        <v>265393</v>
      </c>
      <c r="O35" s="123">
        <v>687</v>
      </c>
      <c r="P35" s="123">
        <v>23</v>
      </c>
      <c r="Q35" s="123">
        <v>151</v>
      </c>
      <c r="R35" s="123">
        <v>9</v>
      </c>
      <c r="S35" s="119">
        <v>266666</v>
      </c>
      <c r="T35" s="134">
        <v>46</v>
      </c>
      <c r="U35" s="123">
        <v>6</v>
      </c>
      <c r="V35" s="136">
        <v>52</v>
      </c>
      <c r="W35" s="119">
        <v>6415</v>
      </c>
      <c r="X35" s="123">
        <v>38</v>
      </c>
      <c r="Y35" s="123">
        <v>4</v>
      </c>
      <c r="Z35" s="119">
        <v>6457</v>
      </c>
      <c r="AA35" s="127">
        <v>3132</v>
      </c>
      <c r="AB35" s="119">
        <v>3</v>
      </c>
      <c r="AC35" s="123"/>
      <c r="AD35" s="136">
        <v>3135</v>
      </c>
      <c r="AE35" s="134">
        <v>90</v>
      </c>
      <c r="AF35" s="123">
        <v>10</v>
      </c>
      <c r="AG35" s="123"/>
      <c r="AH35" s="136">
        <v>100</v>
      </c>
      <c r="AI35" s="119">
        <v>0</v>
      </c>
      <c r="AJ35" s="132"/>
      <c r="AK35" s="132"/>
      <c r="AL35" s="134">
        <v>886</v>
      </c>
      <c r="AM35" s="123">
        <v>1</v>
      </c>
      <c r="AN35" s="136">
        <v>887</v>
      </c>
      <c r="AO35" s="134">
        <v>2</v>
      </c>
      <c r="AP35" s="123"/>
      <c r="AQ35" s="123">
        <v>10</v>
      </c>
      <c r="AR35" s="123">
        <v>2</v>
      </c>
      <c r="AS35" s="123">
        <v>2</v>
      </c>
      <c r="AT35" s="123"/>
      <c r="AU35" s="136">
        <v>16</v>
      </c>
      <c r="AV35" s="132">
        <v>0</v>
      </c>
      <c r="AW35" s="132">
        <v>1693</v>
      </c>
      <c r="AX35" s="119">
        <v>276</v>
      </c>
      <c r="AY35" s="123">
        <v>996</v>
      </c>
      <c r="AZ35" s="123">
        <v>3674</v>
      </c>
      <c r="BA35" s="123">
        <v>26</v>
      </c>
      <c r="BB35" s="123">
        <v>96</v>
      </c>
      <c r="BC35" s="123"/>
      <c r="BD35" s="119">
        <v>5068</v>
      </c>
      <c r="BE35" s="132">
        <v>21</v>
      </c>
      <c r="BF35" s="132"/>
      <c r="BG35" s="132">
        <v>1</v>
      </c>
      <c r="BH35" s="132">
        <v>1</v>
      </c>
      <c r="BI35" s="134">
        <v>9115</v>
      </c>
      <c r="BJ35" s="123">
        <v>88</v>
      </c>
      <c r="BK35" s="136">
        <v>9203</v>
      </c>
      <c r="BL35" s="132">
        <v>15</v>
      </c>
      <c r="BM35" s="134">
        <v>37</v>
      </c>
      <c r="BN35" s="123">
        <v>842</v>
      </c>
      <c r="BO35" s="136">
        <v>879</v>
      </c>
      <c r="BP35" s="134">
        <v>21107</v>
      </c>
      <c r="BQ35" s="123">
        <v>17</v>
      </c>
      <c r="BR35" s="123">
        <v>95745</v>
      </c>
      <c r="BS35" s="123">
        <v>357</v>
      </c>
      <c r="BT35" s="136">
        <v>117226</v>
      </c>
      <c r="BU35" s="119">
        <v>2</v>
      </c>
      <c r="BV35" s="132">
        <v>17</v>
      </c>
      <c r="BW35" s="119">
        <v>1186311</v>
      </c>
      <c r="BX35" s="123">
        <v>131</v>
      </c>
      <c r="BY35" s="123">
        <v>476988</v>
      </c>
      <c r="BZ35" s="123">
        <v>46</v>
      </c>
      <c r="CA35" s="123">
        <v>55</v>
      </c>
      <c r="CB35" s="123">
        <v>3</v>
      </c>
      <c r="CC35" s="123"/>
      <c r="CD35" s="123">
        <v>82</v>
      </c>
      <c r="CE35" s="123">
        <v>1</v>
      </c>
      <c r="CF35" s="119">
        <v>1663617</v>
      </c>
      <c r="CG35" s="119">
        <v>241</v>
      </c>
      <c r="CH35" s="123">
        <v>23297</v>
      </c>
      <c r="CI35" s="123">
        <v>478</v>
      </c>
      <c r="CJ35" s="123">
        <v>53</v>
      </c>
      <c r="CK35" s="123">
        <v>53</v>
      </c>
      <c r="CL35" s="123"/>
      <c r="CM35" s="123"/>
      <c r="CN35" s="119">
        <v>24122</v>
      </c>
      <c r="CO35" s="132"/>
      <c r="CP35" s="134"/>
      <c r="CQ35" s="123"/>
      <c r="CR35" s="136"/>
      <c r="CS35" s="134">
        <v>20</v>
      </c>
      <c r="CT35" s="132">
        <v>527</v>
      </c>
      <c r="CU35" s="132">
        <v>55471</v>
      </c>
      <c r="CV35" s="134">
        <v>13</v>
      </c>
      <c r="CW35" s="123">
        <v>53</v>
      </c>
      <c r="CX35" s="136">
        <v>66</v>
      </c>
      <c r="CY35" s="132">
        <v>644</v>
      </c>
      <c r="CZ35" s="132">
        <v>192</v>
      </c>
      <c r="DA35" s="134">
        <v>4</v>
      </c>
      <c r="DB35" s="132"/>
      <c r="DC35" s="134">
        <v>3618</v>
      </c>
      <c r="DD35" s="123">
        <v>6475</v>
      </c>
      <c r="DE35" s="123">
        <v>4945</v>
      </c>
      <c r="DF35" s="123">
        <v>2</v>
      </c>
      <c r="DG35" s="136">
        <v>15040</v>
      </c>
      <c r="DH35" s="134">
        <v>1657</v>
      </c>
      <c r="DI35" s="123">
        <v>32359</v>
      </c>
      <c r="DJ35" s="123">
        <v>241</v>
      </c>
      <c r="DK35" s="123">
        <v>1127</v>
      </c>
      <c r="DL35" s="123">
        <v>4200</v>
      </c>
      <c r="DM35" s="123">
        <v>13278</v>
      </c>
      <c r="DN35" s="123">
        <v>383</v>
      </c>
      <c r="DO35" s="123">
        <v>267</v>
      </c>
      <c r="DP35" s="123">
        <v>203</v>
      </c>
      <c r="DQ35" s="123">
        <v>187</v>
      </c>
      <c r="DR35" s="123">
        <v>2</v>
      </c>
      <c r="DS35" s="119">
        <v>53904</v>
      </c>
      <c r="DT35" s="132"/>
      <c r="DU35" s="132"/>
      <c r="DV35" s="134"/>
      <c r="DW35" s="123">
        <v>2046</v>
      </c>
      <c r="DX35" s="123"/>
      <c r="DY35" s="136">
        <v>2046</v>
      </c>
      <c r="DZ35" s="132">
        <v>0</v>
      </c>
      <c r="EA35" s="134">
        <v>305</v>
      </c>
      <c r="EB35" s="123">
        <v>502</v>
      </c>
      <c r="EC35" s="119">
        <v>807</v>
      </c>
      <c r="ED35" s="134">
        <v>2</v>
      </c>
      <c r="EE35" s="123">
        <v>17</v>
      </c>
      <c r="EF35" s="136">
        <v>19</v>
      </c>
      <c r="EG35" s="132"/>
      <c r="EH35" s="132">
        <v>2</v>
      </c>
      <c r="EI35" s="132">
        <v>67012</v>
      </c>
      <c r="EJ35" s="119">
        <v>669</v>
      </c>
      <c r="EK35" s="119">
        <v>2386</v>
      </c>
      <c r="EL35" s="119">
        <v>3055</v>
      </c>
      <c r="EM35" s="134">
        <v>39724</v>
      </c>
      <c r="EN35" s="119">
        <v>115</v>
      </c>
      <c r="EO35" s="136">
        <v>39839</v>
      </c>
      <c r="EP35" s="132"/>
      <c r="EQ35" s="134"/>
      <c r="ER35" s="123">
        <v>44</v>
      </c>
      <c r="ES35" s="123"/>
      <c r="ET35" s="136">
        <v>44</v>
      </c>
      <c r="EU35" s="134">
        <v>0</v>
      </c>
      <c r="EV35" s="123">
        <v>10</v>
      </c>
      <c r="EW35" s="123">
        <v>1</v>
      </c>
      <c r="EX35" s="123"/>
      <c r="EY35" s="136">
        <v>11</v>
      </c>
      <c r="EZ35" s="465">
        <v>2505651</v>
      </c>
      <c r="FA35" s="458">
        <v>9.8833620560067087E-2</v>
      </c>
    </row>
    <row r="36" spans="1:157" x14ac:dyDescent="0.2">
      <c r="B36" s="145" t="s">
        <v>442</v>
      </c>
      <c r="C36" s="146">
        <v>7</v>
      </c>
      <c r="D36" s="147">
        <v>2</v>
      </c>
      <c r="E36" s="148">
        <v>9</v>
      </c>
      <c r="F36" s="149"/>
      <c r="G36" s="146"/>
      <c r="H36" s="147"/>
      <c r="I36" s="150"/>
      <c r="J36" s="149"/>
      <c r="K36" s="151">
        <v>64</v>
      </c>
      <c r="L36" s="146">
        <v>1</v>
      </c>
      <c r="M36" s="147"/>
      <c r="N36" s="147">
        <v>101</v>
      </c>
      <c r="O36" s="147">
        <v>26</v>
      </c>
      <c r="P36" s="147"/>
      <c r="Q36" s="147"/>
      <c r="R36" s="147"/>
      <c r="S36" s="150">
        <v>128</v>
      </c>
      <c r="T36" s="146"/>
      <c r="U36" s="147"/>
      <c r="V36" s="150"/>
      <c r="W36" s="146">
        <v>3</v>
      </c>
      <c r="X36" s="147"/>
      <c r="Y36" s="147"/>
      <c r="Z36" s="150">
        <v>3</v>
      </c>
      <c r="AA36" s="146">
        <v>13</v>
      </c>
      <c r="AB36" s="147"/>
      <c r="AC36" s="147"/>
      <c r="AD36" s="150">
        <v>13</v>
      </c>
      <c r="AE36" s="146"/>
      <c r="AF36" s="147"/>
      <c r="AG36" s="147"/>
      <c r="AH36" s="148"/>
      <c r="AI36" s="149"/>
      <c r="AJ36" s="149"/>
      <c r="AK36" s="149"/>
      <c r="AL36" s="146"/>
      <c r="AM36" s="147"/>
      <c r="AN36" s="150"/>
      <c r="AO36" s="146"/>
      <c r="AP36" s="147"/>
      <c r="AQ36" s="147"/>
      <c r="AR36" s="147"/>
      <c r="AS36" s="147"/>
      <c r="AT36" s="147"/>
      <c r="AU36" s="150"/>
      <c r="AV36" s="152"/>
      <c r="AW36" s="149"/>
      <c r="AX36" s="146">
        <v>1</v>
      </c>
      <c r="AY36" s="147">
        <v>1</v>
      </c>
      <c r="AZ36" s="147">
        <v>4</v>
      </c>
      <c r="BA36" s="147"/>
      <c r="BB36" s="147"/>
      <c r="BC36" s="147"/>
      <c r="BD36" s="150">
        <v>6</v>
      </c>
      <c r="BE36" s="149"/>
      <c r="BF36" s="149"/>
      <c r="BG36" s="149"/>
      <c r="BH36" s="149"/>
      <c r="BI36" s="146"/>
      <c r="BJ36" s="147"/>
      <c r="BK36" s="150"/>
      <c r="BL36" s="149"/>
      <c r="BM36" s="146">
        <v>28</v>
      </c>
      <c r="BN36" s="147"/>
      <c r="BO36" s="150">
        <v>28</v>
      </c>
      <c r="BP36" s="146">
        <v>1</v>
      </c>
      <c r="BQ36" s="147">
        <v>0</v>
      </c>
      <c r="BR36" s="147"/>
      <c r="BS36" s="147"/>
      <c r="BT36" s="150">
        <v>1</v>
      </c>
      <c r="BU36" s="149"/>
      <c r="BV36" s="149"/>
      <c r="BW36" s="146">
        <v>7907</v>
      </c>
      <c r="BX36" s="147">
        <v>4</v>
      </c>
      <c r="BY36" s="147">
        <v>636</v>
      </c>
      <c r="BZ36" s="147">
        <v>4</v>
      </c>
      <c r="CA36" s="147">
        <v>4</v>
      </c>
      <c r="CB36" s="147">
        <v>1</v>
      </c>
      <c r="CC36" s="147"/>
      <c r="CD36" s="147"/>
      <c r="CE36" s="147"/>
      <c r="CF36" s="150">
        <v>8556</v>
      </c>
      <c r="CG36" s="146"/>
      <c r="CH36" s="147">
        <v>14</v>
      </c>
      <c r="CI36" s="147"/>
      <c r="CJ36" s="147">
        <v>2</v>
      </c>
      <c r="CK36" s="147"/>
      <c r="CL36" s="147"/>
      <c r="CM36" s="147"/>
      <c r="CN36" s="150">
        <v>16</v>
      </c>
      <c r="CO36" s="149"/>
      <c r="CP36" s="146"/>
      <c r="CQ36" s="147"/>
      <c r="CR36" s="150"/>
      <c r="CS36" s="149"/>
      <c r="CT36" s="149"/>
      <c r="CU36" s="149"/>
      <c r="CV36" s="146"/>
      <c r="CW36" s="147">
        <v>23</v>
      </c>
      <c r="CX36" s="150">
        <v>23</v>
      </c>
      <c r="CY36" s="149"/>
      <c r="CZ36" s="149"/>
      <c r="DA36" s="149"/>
      <c r="DB36" s="149"/>
      <c r="DC36" s="146">
        <v>5</v>
      </c>
      <c r="DD36" s="147"/>
      <c r="DE36" s="147"/>
      <c r="DF36" s="147"/>
      <c r="DG36" s="150">
        <v>5</v>
      </c>
      <c r="DH36" s="146">
        <v>1</v>
      </c>
      <c r="DI36" s="147">
        <v>53</v>
      </c>
      <c r="DJ36" s="147">
        <v>5</v>
      </c>
      <c r="DK36" s="147">
        <v>1</v>
      </c>
      <c r="DL36" s="147"/>
      <c r="DM36" s="147">
        <v>15</v>
      </c>
      <c r="DN36" s="147"/>
      <c r="DO36" s="147"/>
      <c r="DP36" s="147"/>
      <c r="DQ36" s="147"/>
      <c r="DR36" s="147"/>
      <c r="DS36" s="150">
        <v>75</v>
      </c>
      <c r="DT36" s="149"/>
      <c r="DU36" s="151"/>
      <c r="DV36" s="146"/>
      <c r="DW36" s="147"/>
      <c r="DX36" s="147"/>
      <c r="DY36" s="150"/>
      <c r="DZ36" s="149"/>
      <c r="EA36" s="146"/>
      <c r="EB36" s="147">
        <v>2</v>
      </c>
      <c r="EC36" s="150">
        <v>2</v>
      </c>
      <c r="ED36" s="146"/>
      <c r="EE36" s="147"/>
      <c r="EF36" s="150"/>
      <c r="EG36" s="149"/>
      <c r="EH36" s="149"/>
      <c r="EI36" s="149"/>
      <c r="EJ36" s="146">
        <v>20</v>
      </c>
      <c r="EK36" s="147"/>
      <c r="EL36" s="150">
        <v>20</v>
      </c>
      <c r="EM36" s="146">
        <v>1</v>
      </c>
      <c r="EN36" s="147">
        <v>1</v>
      </c>
      <c r="EO36" s="150">
        <v>2</v>
      </c>
      <c r="EP36" s="151"/>
      <c r="EQ36" s="151"/>
      <c r="ER36" s="147"/>
      <c r="ES36" s="147"/>
      <c r="ET36" s="152"/>
      <c r="EU36" s="151"/>
      <c r="EV36" s="147"/>
      <c r="EW36" s="147"/>
      <c r="EX36" s="147"/>
      <c r="EY36" s="152"/>
      <c r="EZ36" s="466">
        <v>8951</v>
      </c>
      <c r="FA36" s="454">
        <v>3.530658250622934E-4</v>
      </c>
    </row>
    <row r="37" spans="1:157" x14ac:dyDescent="0.2">
      <c r="B37" s="124" t="s">
        <v>443</v>
      </c>
      <c r="C37" s="125">
        <v>37</v>
      </c>
      <c r="D37" s="122">
        <v>35</v>
      </c>
      <c r="E37" s="129">
        <v>72</v>
      </c>
      <c r="F37" s="131"/>
      <c r="G37" s="125">
        <v>110</v>
      </c>
      <c r="H37" s="122"/>
      <c r="I37" s="126">
        <v>110</v>
      </c>
      <c r="J37" s="131"/>
      <c r="K37" s="133">
        <v>6682</v>
      </c>
      <c r="L37" s="125">
        <v>6</v>
      </c>
      <c r="M37" s="122">
        <v>14</v>
      </c>
      <c r="N37" s="122">
        <v>1387</v>
      </c>
      <c r="O37" s="122">
        <v>357</v>
      </c>
      <c r="P37" s="122">
        <v>3</v>
      </c>
      <c r="Q37" s="122"/>
      <c r="R37" s="122"/>
      <c r="S37" s="126">
        <v>1767</v>
      </c>
      <c r="T37" s="125">
        <v>23</v>
      </c>
      <c r="U37" s="122">
        <v>3</v>
      </c>
      <c r="V37" s="126">
        <v>26</v>
      </c>
      <c r="W37" s="125">
        <v>259</v>
      </c>
      <c r="X37" s="122">
        <v>0</v>
      </c>
      <c r="Y37" s="122"/>
      <c r="Z37" s="126">
        <v>259</v>
      </c>
      <c r="AA37" s="125">
        <v>1349</v>
      </c>
      <c r="AB37" s="122"/>
      <c r="AC37" s="122"/>
      <c r="AD37" s="126">
        <v>1349</v>
      </c>
      <c r="AE37" s="125">
        <v>7</v>
      </c>
      <c r="AF37" s="122"/>
      <c r="AG37" s="122"/>
      <c r="AH37" s="129">
        <v>7</v>
      </c>
      <c r="AI37" s="131"/>
      <c r="AJ37" s="131"/>
      <c r="AK37" s="131"/>
      <c r="AL37" s="125"/>
      <c r="AM37" s="122">
        <v>28</v>
      </c>
      <c r="AN37" s="126">
        <v>28</v>
      </c>
      <c r="AO37" s="125"/>
      <c r="AP37" s="122"/>
      <c r="AQ37" s="122">
        <v>1</v>
      </c>
      <c r="AR37" s="122">
        <v>23</v>
      </c>
      <c r="AS37" s="122">
        <v>10</v>
      </c>
      <c r="AT37" s="122">
        <v>10</v>
      </c>
      <c r="AU37" s="126">
        <v>44</v>
      </c>
      <c r="AV37" s="135">
        <v>5</v>
      </c>
      <c r="AW37" s="131">
        <v>3</v>
      </c>
      <c r="AX37" s="125">
        <v>11</v>
      </c>
      <c r="AY37" s="122">
        <v>162</v>
      </c>
      <c r="AZ37" s="122">
        <v>199</v>
      </c>
      <c r="BA37" s="122">
        <v>11</v>
      </c>
      <c r="BB37" s="122">
        <v>4</v>
      </c>
      <c r="BC37" s="122"/>
      <c r="BD37" s="126">
        <v>387</v>
      </c>
      <c r="BE37" s="131"/>
      <c r="BF37" s="131"/>
      <c r="BG37" s="131"/>
      <c r="BH37" s="131"/>
      <c r="BI37" s="125">
        <v>14</v>
      </c>
      <c r="BJ37" s="122"/>
      <c r="BK37" s="126">
        <v>14</v>
      </c>
      <c r="BL37" s="131">
        <v>2</v>
      </c>
      <c r="BM37" s="125">
        <v>3</v>
      </c>
      <c r="BN37" s="122"/>
      <c r="BO37" s="126">
        <v>3</v>
      </c>
      <c r="BP37" s="125">
        <v>1</v>
      </c>
      <c r="BQ37" s="122">
        <v>83</v>
      </c>
      <c r="BR37" s="122"/>
      <c r="BS37" s="122"/>
      <c r="BT37" s="126">
        <v>84</v>
      </c>
      <c r="BU37" s="131">
        <v>9</v>
      </c>
      <c r="BV37" s="131"/>
      <c r="BW37" s="125">
        <v>135174</v>
      </c>
      <c r="BX37" s="122">
        <v>112</v>
      </c>
      <c r="BY37" s="122">
        <v>18695</v>
      </c>
      <c r="BZ37" s="122">
        <v>17</v>
      </c>
      <c r="CA37" s="122">
        <v>89</v>
      </c>
      <c r="CB37" s="122">
        <v>14</v>
      </c>
      <c r="CC37" s="122"/>
      <c r="CD37" s="122">
        <v>68</v>
      </c>
      <c r="CE37" s="122">
        <v>22</v>
      </c>
      <c r="CF37" s="126">
        <v>154191</v>
      </c>
      <c r="CG37" s="125">
        <v>3</v>
      </c>
      <c r="CH37" s="122">
        <v>717</v>
      </c>
      <c r="CI37" s="122">
        <v>60</v>
      </c>
      <c r="CJ37" s="122">
        <v>22</v>
      </c>
      <c r="CK37" s="122"/>
      <c r="CL37" s="122"/>
      <c r="CM37" s="122"/>
      <c r="CN37" s="126">
        <v>802</v>
      </c>
      <c r="CO37" s="131"/>
      <c r="CP37" s="125"/>
      <c r="CQ37" s="122"/>
      <c r="CR37" s="126"/>
      <c r="CS37" s="131">
        <v>5</v>
      </c>
      <c r="CT37" s="131">
        <v>23</v>
      </c>
      <c r="CU37" s="131"/>
      <c r="CV37" s="125"/>
      <c r="CW37" s="122">
        <v>37</v>
      </c>
      <c r="CX37" s="126">
        <v>37</v>
      </c>
      <c r="CY37" s="131"/>
      <c r="CZ37" s="131"/>
      <c r="DA37" s="131"/>
      <c r="DB37" s="131"/>
      <c r="DC37" s="125">
        <v>22</v>
      </c>
      <c r="DD37" s="122">
        <v>4</v>
      </c>
      <c r="DE37" s="122">
        <v>1</v>
      </c>
      <c r="DF37" s="122">
        <v>2</v>
      </c>
      <c r="DG37" s="126">
        <v>29</v>
      </c>
      <c r="DH37" s="125">
        <v>34</v>
      </c>
      <c r="DI37" s="122">
        <v>146</v>
      </c>
      <c r="DJ37" s="122">
        <v>20</v>
      </c>
      <c r="DK37" s="122">
        <v>324</v>
      </c>
      <c r="DL37" s="122">
        <v>24</v>
      </c>
      <c r="DM37" s="122">
        <v>217</v>
      </c>
      <c r="DN37" s="122">
        <v>2</v>
      </c>
      <c r="DO37" s="122">
        <v>1</v>
      </c>
      <c r="DP37" s="122">
        <v>6</v>
      </c>
      <c r="DQ37" s="122">
        <v>2</v>
      </c>
      <c r="DR37" s="122"/>
      <c r="DS37" s="126">
        <v>776</v>
      </c>
      <c r="DT37" s="131"/>
      <c r="DU37" s="133">
        <v>29</v>
      </c>
      <c r="DV37" s="125"/>
      <c r="DW37" s="122"/>
      <c r="DX37" s="122"/>
      <c r="DY37" s="126"/>
      <c r="DZ37" s="131"/>
      <c r="EA37" s="125">
        <v>0</v>
      </c>
      <c r="EB37" s="122">
        <v>174</v>
      </c>
      <c r="EC37" s="126">
        <v>174</v>
      </c>
      <c r="ED37" s="125"/>
      <c r="EE37" s="122"/>
      <c r="EF37" s="126"/>
      <c r="EG37" s="131"/>
      <c r="EH37" s="131"/>
      <c r="EI37" s="131">
        <v>10</v>
      </c>
      <c r="EJ37" s="125">
        <v>569</v>
      </c>
      <c r="EK37" s="122">
        <v>8</v>
      </c>
      <c r="EL37" s="126">
        <v>577</v>
      </c>
      <c r="EM37" s="125">
        <v>5</v>
      </c>
      <c r="EN37" s="122">
        <v>45</v>
      </c>
      <c r="EO37" s="126">
        <v>50</v>
      </c>
      <c r="EP37" s="133"/>
      <c r="EQ37" s="133"/>
      <c r="ER37" s="122">
        <v>13</v>
      </c>
      <c r="ES37" s="122"/>
      <c r="ET37" s="135">
        <v>13</v>
      </c>
      <c r="EU37" s="133"/>
      <c r="EV37" s="122"/>
      <c r="EW37" s="122">
        <v>3</v>
      </c>
      <c r="EX37" s="122"/>
      <c r="EY37" s="135">
        <v>3</v>
      </c>
      <c r="EZ37" s="463">
        <v>167570</v>
      </c>
      <c r="FA37" s="454">
        <v>6.6096793995853538E-3</v>
      </c>
    </row>
    <row r="38" spans="1:157" x14ac:dyDescent="0.2">
      <c r="B38" s="124" t="s">
        <v>444</v>
      </c>
      <c r="C38" s="125">
        <v>40</v>
      </c>
      <c r="D38" s="122">
        <v>13</v>
      </c>
      <c r="E38" s="129">
        <v>53</v>
      </c>
      <c r="F38" s="131"/>
      <c r="G38" s="125">
        <v>1</v>
      </c>
      <c r="H38" s="122"/>
      <c r="I38" s="126">
        <v>1</v>
      </c>
      <c r="J38" s="131"/>
      <c r="K38" s="133">
        <v>511</v>
      </c>
      <c r="L38" s="125">
        <v>11</v>
      </c>
      <c r="M38" s="122">
        <v>37</v>
      </c>
      <c r="N38" s="122">
        <v>337</v>
      </c>
      <c r="O38" s="122">
        <v>1709</v>
      </c>
      <c r="P38" s="122"/>
      <c r="Q38" s="122"/>
      <c r="R38" s="122"/>
      <c r="S38" s="126">
        <v>2094</v>
      </c>
      <c r="T38" s="125">
        <v>0</v>
      </c>
      <c r="U38" s="122"/>
      <c r="V38" s="126">
        <v>0</v>
      </c>
      <c r="W38" s="125">
        <v>30</v>
      </c>
      <c r="X38" s="122"/>
      <c r="Y38" s="122"/>
      <c r="Z38" s="126">
        <v>30</v>
      </c>
      <c r="AA38" s="125">
        <v>901</v>
      </c>
      <c r="AB38" s="122"/>
      <c r="AC38" s="122"/>
      <c r="AD38" s="126">
        <v>901</v>
      </c>
      <c r="AE38" s="125">
        <v>1</v>
      </c>
      <c r="AF38" s="122">
        <v>1</v>
      </c>
      <c r="AG38" s="122"/>
      <c r="AH38" s="129">
        <v>2</v>
      </c>
      <c r="AI38" s="131"/>
      <c r="AJ38" s="131"/>
      <c r="AK38" s="131"/>
      <c r="AL38" s="125">
        <v>1</v>
      </c>
      <c r="AM38" s="122">
        <v>4</v>
      </c>
      <c r="AN38" s="126">
        <v>5</v>
      </c>
      <c r="AO38" s="125"/>
      <c r="AP38" s="122"/>
      <c r="AQ38" s="122"/>
      <c r="AR38" s="122">
        <v>4</v>
      </c>
      <c r="AS38" s="122">
        <v>6</v>
      </c>
      <c r="AT38" s="122">
        <v>5</v>
      </c>
      <c r="AU38" s="126">
        <v>15</v>
      </c>
      <c r="AV38" s="135"/>
      <c r="AW38" s="131"/>
      <c r="AX38" s="125">
        <v>5</v>
      </c>
      <c r="AY38" s="122">
        <v>14</v>
      </c>
      <c r="AZ38" s="122">
        <v>27</v>
      </c>
      <c r="BA38" s="122">
        <v>1</v>
      </c>
      <c r="BB38" s="122"/>
      <c r="BC38" s="122"/>
      <c r="BD38" s="126">
        <v>47</v>
      </c>
      <c r="BE38" s="131"/>
      <c r="BF38" s="131"/>
      <c r="BG38" s="131">
        <v>2</v>
      </c>
      <c r="BH38" s="131"/>
      <c r="BI38" s="125">
        <v>7</v>
      </c>
      <c r="BJ38" s="122"/>
      <c r="BK38" s="126">
        <v>7</v>
      </c>
      <c r="BL38" s="131"/>
      <c r="BM38" s="125"/>
      <c r="BN38" s="122"/>
      <c r="BO38" s="126"/>
      <c r="BP38" s="125">
        <v>43</v>
      </c>
      <c r="BQ38" s="122">
        <v>3</v>
      </c>
      <c r="BR38" s="122"/>
      <c r="BS38" s="122"/>
      <c r="BT38" s="126">
        <v>46</v>
      </c>
      <c r="BU38" s="131"/>
      <c r="BV38" s="131">
        <v>1</v>
      </c>
      <c r="BW38" s="125">
        <v>37497</v>
      </c>
      <c r="BX38" s="122">
        <v>53</v>
      </c>
      <c r="BY38" s="122">
        <v>2973</v>
      </c>
      <c r="BZ38" s="122">
        <v>75</v>
      </c>
      <c r="CA38" s="122">
        <v>3</v>
      </c>
      <c r="CB38" s="122">
        <v>0</v>
      </c>
      <c r="CC38" s="122">
        <v>2</v>
      </c>
      <c r="CD38" s="122">
        <v>126</v>
      </c>
      <c r="CE38" s="122">
        <v>7</v>
      </c>
      <c r="CF38" s="126">
        <v>40736</v>
      </c>
      <c r="CG38" s="125">
        <v>3</v>
      </c>
      <c r="CH38" s="122">
        <v>143</v>
      </c>
      <c r="CI38" s="122">
        <v>128</v>
      </c>
      <c r="CJ38" s="122">
        <v>9</v>
      </c>
      <c r="CK38" s="122"/>
      <c r="CL38" s="122"/>
      <c r="CM38" s="122"/>
      <c r="CN38" s="126">
        <v>283</v>
      </c>
      <c r="CO38" s="131"/>
      <c r="CP38" s="125"/>
      <c r="CQ38" s="122"/>
      <c r="CR38" s="126"/>
      <c r="CS38" s="131"/>
      <c r="CT38" s="131">
        <v>37</v>
      </c>
      <c r="CU38" s="131"/>
      <c r="CV38" s="125"/>
      <c r="CW38" s="122">
        <v>27</v>
      </c>
      <c r="CX38" s="126">
        <v>27</v>
      </c>
      <c r="CY38" s="131"/>
      <c r="CZ38" s="131"/>
      <c r="DA38" s="131"/>
      <c r="DB38" s="131"/>
      <c r="DC38" s="125">
        <v>1</v>
      </c>
      <c r="DD38" s="122">
        <v>1</v>
      </c>
      <c r="DE38" s="122">
        <v>0</v>
      </c>
      <c r="DF38" s="122"/>
      <c r="DG38" s="126">
        <v>2</v>
      </c>
      <c r="DH38" s="125">
        <v>15</v>
      </c>
      <c r="DI38" s="122">
        <v>28</v>
      </c>
      <c r="DJ38" s="122">
        <v>1</v>
      </c>
      <c r="DK38" s="122">
        <v>1734</v>
      </c>
      <c r="DL38" s="122">
        <v>20</v>
      </c>
      <c r="DM38" s="122">
        <v>17</v>
      </c>
      <c r="DN38" s="122">
        <v>6</v>
      </c>
      <c r="DO38" s="122">
        <v>1</v>
      </c>
      <c r="DP38" s="122">
        <v>1</v>
      </c>
      <c r="DQ38" s="122">
        <v>17</v>
      </c>
      <c r="DR38" s="122"/>
      <c r="DS38" s="126">
        <v>1840</v>
      </c>
      <c r="DT38" s="131"/>
      <c r="DU38" s="133"/>
      <c r="DV38" s="125">
        <v>1</v>
      </c>
      <c r="DW38" s="122">
        <v>1</v>
      </c>
      <c r="DX38" s="122">
        <v>1</v>
      </c>
      <c r="DY38" s="126">
        <v>3</v>
      </c>
      <c r="DZ38" s="131"/>
      <c r="EA38" s="125">
        <v>3</v>
      </c>
      <c r="EB38" s="122">
        <v>50</v>
      </c>
      <c r="EC38" s="126">
        <v>53</v>
      </c>
      <c r="ED38" s="125"/>
      <c r="EE38" s="122"/>
      <c r="EF38" s="126"/>
      <c r="EG38" s="131"/>
      <c r="EH38" s="131"/>
      <c r="EI38" s="131">
        <v>15</v>
      </c>
      <c r="EJ38" s="125">
        <v>395</v>
      </c>
      <c r="EK38" s="122">
        <v>1</v>
      </c>
      <c r="EL38" s="126">
        <v>396</v>
      </c>
      <c r="EM38" s="125">
        <v>123</v>
      </c>
      <c r="EN38" s="122"/>
      <c r="EO38" s="126">
        <v>123</v>
      </c>
      <c r="EP38" s="133"/>
      <c r="EQ38" s="133"/>
      <c r="ER38" s="122">
        <v>1</v>
      </c>
      <c r="ES38" s="122"/>
      <c r="ET38" s="135">
        <v>1</v>
      </c>
      <c r="EU38" s="133"/>
      <c r="EV38" s="122"/>
      <c r="EW38" s="122">
        <v>1</v>
      </c>
      <c r="EX38" s="122"/>
      <c r="EY38" s="135">
        <v>1</v>
      </c>
      <c r="EZ38" s="463">
        <v>47232</v>
      </c>
      <c r="FA38" s="454">
        <v>1.8630326275658855E-3</v>
      </c>
    </row>
    <row r="39" spans="1:157" x14ac:dyDescent="0.2">
      <c r="B39" s="124" t="s">
        <v>445</v>
      </c>
      <c r="C39" s="125">
        <v>53</v>
      </c>
      <c r="D39" s="122">
        <v>540</v>
      </c>
      <c r="E39" s="129">
        <v>593</v>
      </c>
      <c r="F39" s="131"/>
      <c r="G39" s="125">
        <v>7</v>
      </c>
      <c r="H39" s="122"/>
      <c r="I39" s="126">
        <v>7</v>
      </c>
      <c r="J39" s="131"/>
      <c r="K39" s="133">
        <v>409</v>
      </c>
      <c r="L39" s="125">
        <v>20</v>
      </c>
      <c r="M39" s="122">
        <v>324</v>
      </c>
      <c r="N39" s="122">
        <v>597</v>
      </c>
      <c r="O39" s="122">
        <v>5375</v>
      </c>
      <c r="P39" s="122">
        <v>3</v>
      </c>
      <c r="Q39" s="122">
        <v>6</v>
      </c>
      <c r="R39" s="122">
        <v>2</v>
      </c>
      <c r="S39" s="126">
        <v>6327</v>
      </c>
      <c r="T39" s="125">
        <v>2</v>
      </c>
      <c r="U39" s="122"/>
      <c r="V39" s="126">
        <v>2</v>
      </c>
      <c r="W39" s="125">
        <v>19</v>
      </c>
      <c r="X39" s="122">
        <v>1</v>
      </c>
      <c r="Y39" s="122"/>
      <c r="Z39" s="126">
        <v>20</v>
      </c>
      <c r="AA39" s="125">
        <v>1520</v>
      </c>
      <c r="AB39" s="122">
        <v>8</v>
      </c>
      <c r="AC39" s="122"/>
      <c r="AD39" s="126">
        <v>1528</v>
      </c>
      <c r="AE39" s="125">
        <v>3</v>
      </c>
      <c r="AF39" s="122">
        <v>58</v>
      </c>
      <c r="AG39" s="122"/>
      <c r="AH39" s="129">
        <v>61</v>
      </c>
      <c r="AI39" s="131">
        <v>6</v>
      </c>
      <c r="AJ39" s="131"/>
      <c r="AK39" s="131"/>
      <c r="AL39" s="125">
        <v>20</v>
      </c>
      <c r="AM39" s="122">
        <v>183</v>
      </c>
      <c r="AN39" s="126">
        <v>203</v>
      </c>
      <c r="AO39" s="125"/>
      <c r="AP39" s="122">
        <v>6</v>
      </c>
      <c r="AQ39" s="122">
        <v>3</v>
      </c>
      <c r="AR39" s="122">
        <v>175</v>
      </c>
      <c r="AS39" s="122">
        <v>170</v>
      </c>
      <c r="AT39" s="122">
        <v>8</v>
      </c>
      <c r="AU39" s="126">
        <v>362</v>
      </c>
      <c r="AV39" s="135"/>
      <c r="AW39" s="131">
        <v>2</v>
      </c>
      <c r="AX39" s="125">
        <v>10</v>
      </c>
      <c r="AY39" s="122">
        <v>44</v>
      </c>
      <c r="AZ39" s="122">
        <v>46</v>
      </c>
      <c r="BA39" s="122"/>
      <c r="BB39" s="122">
        <v>1</v>
      </c>
      <c r="BC39" s="122"/>
      <c r="BD39" s="126">
        <v>101</v>
      </c>
      <c r="BE39" s="131"/>
      <c r="BF39" s="131"/>
      <c r="BG39" s="131"/>
      <c r="BH39" s="131"/>
      <c r="BI39" s="125">
        <v>3</v>
      </c>
      <c r="BJ39" s="122"/>
      <c r="BK39" s="126">
        <v>3</v>
      </c>
      <c r="BL39" s="131">
        <v>38</v>
      </c>
      <c r="BM39" s="125"/>
      <c r="BN39" s="122"/>
      <c r="BO39" s="126"/>
      <c r="BP39" s="125">
        <v>38</v>
      </c>
      <c r="BQ39" s="122">
        <v>824</v>
      </c>
      <c r="BR39" s="122"/>
      <c r="BS39" s="122"/>
      <c r="BT39" s="126">
        <v>862</v>
      </c>
      <c r="BU39" s="131">
        <v>3</v>
      </c>
      <c r="BV39" s="131"/>
      <c r="BW39" s="125">
        <v>23297</v>
      </c>
      <c r="BX39" s="122">
        <v>1354</v>
      </c>
      <c r="BY39" s="122">
        <v>4380</v>
      </c>
      <c r="BZ39" s="122">
        <v>2702</v>
      </c>
      <c r="CA39" s="122">
        <v>61</v>
      </c>
      <c r="CB39" s="122">
        <v>315</v>
      </c>
      <c r="CC39" s="122">
        <v>29</v>
      </c>
      <c r="CD39" s="122">
        <v>560</v>
      </c>
      <c r="CE39" s="122">
        <v>154</v>
      </c>
      <c r="CF39" s="126">
        <v>32852</v>
      </c>
      <c r="CG39" s="125">
        <v>169</v>
      </c>
      <c r="CH39" s="122">
        <v>221</v>
      </c>
      <c r="CI39" s="122">
        <v>185</v>
      </c>
      <c r="CJ39" s="122">
        <v>853</v>
      </c>
      <c r="CK39" s="122"/>
      <c r="CL39" s="122">
        <v>4</v>
      </c>
      <c r="CM39" s="122"/>
      <c r="CN39" s="126">
        <v>1432</v>
      </c>
      <c r="CO39" s="131"/>
      <c r="CP39" s="125"/>
      <c r="CQ39" s="122"/>
      <c r="CR39" s="126"/>
      <c r="CS39" s="131">
        <v>1</v>
      </c>
      <c r="CT39" s="131">
        <v>11</v>
      </c>
      <c r="CU39" s="131"/>
      <c r="CV39" s="125"/>
      <c r="CW39" s="122">
        <v>2458</v>
      </c>
      <c r="CX39" s="126">
        <v>2458</v>
      </c>
      <c r="CY39" s="131"/>
      <c r="CZ39" s="131"/>
      <c r="DA39" s="131"/>
      <c r="DB39" s="131"/>
      <c r="DC39" s="125">
        <v>535</v>
      </c>
      <c r="DD39" s="122">
        <v>3</v>
      </c>
      <c r="DE39" s="122">
        <v>8</v>
      </c>
      <c r="DF39" s="122">
        <v>9</v>
      </c>
      <c r="DG39" s="126">
        <v>555</v>
      </c>
      <c r="DH39" s="125">
        <v>52</v>
      </c>
      <c r="DI39" s="122">
        <v>87</v>
      </c>
      <c r="DJ39" s="122">
        <v>207</v>
      </c>
      <c r="DK39" s="122">
        <v>2814</v>
      </c>
      <c r="DL39" s="122">
        <v>207</v>
      </c>
      <c r="DM39" s="122">
        <v>177</v>
      </c>
      <c r="DN39" s="122">
        <v>22</v>
      </c>
      <c r="DO39" s="122">
        <v>8</v>
      </c>
      <c r="DP39" s="122">
        <v>13</v>
      </c>
      <c r="DQ39" s="122">
        <v>89</v>
      </c>
      <c r="DR39" s="122">
        <v>14</v>
      </c>
      <c r="DS39" s="126">
        <v>3690</v>
      </c>
      <c r="DT39" s="131"/>
      <c r="DU39" s="133"/>
      <c r="DV39" s="125">
        <v>3</v>
      </c>
      <c r="DW39" s="122"/>
      <c r="DX39" s="122">
        <v>4</v>
      </c>
      <c r="DY39" s="126">
        <v>7</v>
      </c>
      <c r="DZ39" s="131">
        <v>2</v>
      </c>
      <c r="EA39" s="125"/>
      <c r="EB39" s="122">
        <v>1710</v>
      </c>
      <c r="EC39" s="126">
        <v>1710</v>
      </c>
      <c r="ED39" s="125"/>
      <c r="EE39" s="122">
        <v>123</v>
      </c>
      <c r="EF39" s="126">
        <v>123</v>
      </c>
      <c r="EG39" s="131"/>
      <c r="EH39" s="131"/>
      <c r="EI39" s="131">
        <v>7</v>
      </c>
      <c r="EJ39" s="125">
        <v>4438</v>
      </c>
      <c r="EK39" s="122">
        <v>5</v>
      </c>
      <c r="EL39" s="126">
        <v>4443</v>
      </c>
      <c r="EM39" s="125">
        <v>293</v>
      </c>
      <c r="EN39" s="122">
        <v>692</v>
      </c>
      <c r="EO39" s="126">
        <v>985</v>
      </c>
      <c r="EP39" s="133"/>
      <c r="EQ39" s="133"/>
      <c r="ER39" s="122"/>
      <c r="ES39" s="122"/>
      <c r="ET39" s="135"/>
      <c r="EU39" s="133">
        <v>1</v>
      </c>
      <c r="EV39" s="122"/>
      <c r="EW39" s="122">
        <v>110</v>
      </c>
      <c r="EX39" s="122">
        <v>101</v>
      </c>
      <c r="EY39" s="135">
        <v>212</v>
      </c>
      <c r="EZ39" s="463">
        <v>59015</v>
      </c>
      <c r="FA39" s="454">
        <v>2.327804677248491E-3</v>
      </c>
    </row>
    <row r="40" spans="1:157" x14ac:dyDescent="0.2">
      <c r="B40" s="124" t="s">
        <v>446</v>
      </c>
      <c r="C40" s="125">
        <v>7</v>
      </c>
      <c r="D40" s="122">
        <v>130</v>
      </c>
      <c r="E40" s="129">
        <v>137</v>
      </c>
      <c r="F40" s="131"/>
      <c r="G40" s="125">
        <v>5</v>
      </c>
      <c r="H40" s="122"/>
      <c r="I40" s="126">
        <v>5</v>
      </c>
      <c r="J40" s="131"/>
      <c r="K40" s="133">
        <v>637</v>
      </c>
      <c r="L40" s="125">
        <v>9</v>
      </c>
      <c r="M40" s="122">
        <v>59</v>
      </c>
      <c r="N40" s="122">
        <v>1355</v>
      </c>
      <c r="O40" s="122">
        <v>1033</v>
      </c>
      <c r="P40" s="122">
        <v>1</v>
      </c>
      <c r="Q40" s="122">
        <v>1</v>
      </c>
      <c r="R40" s="122"/>
      <c r="S40" s="126">
        <v>2458</v>
      </c>
      <c r="T40" s="125">
        <v>0</v>
      </c>
      <c r="U40" s="122"/>
      <c r="V40" s="126">
        <v>0</v>
      </c>
      <c r="W40" s="125">
        <v>160</v>
      </c>
      <c r="X40" s="122">
        <v>0</v>
      </c>
      <c r="Y40" s="122">
        <v>5</v>
      </c>
      <c r="Z40" s="126">
        <v>165</v>
      </c>
      <c r="AA40" s="125">
        <v>3181</v>
      </c>
      <c r="AB40" s="122"/>
      <c r="AC40" s="122"/>
      <c r="AD40" s="126">
        <v>3181</v>
      </c>
      <c r="AE40" s="125">
        <v>1</v>
      </c>
      <c r="AF40" s="122">
        <v>34</v>
      </c>
      <c r="AG40" s="122"/>
      <c r="AH40" s="129">
        <v>35</v>
      </c>
      <c r="AI40" s="131">
        <v>0</v>
      </c>
      <c r="AJ40" s="131"/>
      <c r="AK40" s="131"/>
      <c r="AL40" s="125">
        <v>7</v>
      </c>
      <c r="AM40" s="122">
        <v>102</v>
      </c>
      <c r="AN40" s="126">
        <v>109</v>
      </c>
      <c r="AO40" s="125"/>
      <c r="AP40" s="122"/>
      <c r="AQ40" s="122">
        <v>19</v>
      </c>
      <c r="AR40" s="122">
        <v>63</v>
      </c>
      <c r="AS40" s="122">
        <v>50</v>
      </c>
      <c r="AT40" s="122"/>
      <c r="AU40" s="126">
        <v>132</v>
      </c>
      <c r="AV40" s="135"/>
      <c r="AW40" s="131">
        <v>0</v>
      </c>
      <c r="AX40" s="125">
        <v>2</v>
      </c>
      <c r="AY40" s="122">
        <v>33</v>
      </c>
      <c r="AZ40" s="122">
        <v>62</v>
      </c>
      <c r="BA40" s="122">
        <v>5</v>
      </c>
      <c r="BB40" s="122">
        <v>6</v>
      </c>
      <c r="BC40" s="122"/>
      <c r="BD40" s="126">
        <v>108</v>
      </c>
      <c r="BE40" s="131"/>
      <c r="BF40" s="131"/>
      <c r="BG40" s="131"/>
      <c r="BH40" s="131"/>
      <c r="BI40" s="125">
        <v>4</v>
      </c>
      <c r="BJ40" s="122"/>
      <c r="BK40" s="126">
        <v>4</v>
      </c>
      <c r="BL40" s="131"/>
      <c r="BM40" s="125">
        <v>0</v>
      </c>
      <c r="BN40" s="122"/>
      <c r="BO40" s="126">
        <v>0</v>
      </c>
      <c r="BP40" s="125">
        <v>11</v>
      </c>
      <c r="BQ40" s="122">
        <v>199</v>
      </c>
      <c r="BR40" s="122"/>
      <c r="BS40" s="122"/>
      <c r="BT40" s="126">
        <v>210</v>
      </c>
      <c r="BU40" s="131"/>
      <c r="BV40" s="131"/>
      <c r="BW40" s="125">
        <v>55043</v>
      </c>
      <c r="BX40" s="122">
        <v>880</v>
      </c>
      <c r="BY40" s="122">
        <v>7540</v>
      </c>
      <c r="BZ40" s="122">
        <v>773</v>
      </c>
      <c r="CA40" s="122">
        <v>92</v>
      </c>
      <c r="CB40" s="122">
        <v>197</v>
      </c>
      <c r="CC40" s="122">
        <v>4</v>
      </c>
      <c r="CD40" s="122">
        <v>269</v>
      </c>
      <c r="CE40" s="122">
        <v>51</v>
      </c>
      <c r="CF40" s="126">
        <v>64849</v>
      </c>
      <c r="CG40" s="125">
        <v>88</v>
      </c>
      <c r="CH40" s="122">
        <v>276</v>
      </c>
      <c r="CI40" s="122">
        <v>43</v>
      </c>
      <c r="CJ40" s="122">
        <v>223</v>
      </c>
      <c r="CK40" s="122"/>
      <c r="CL40" s="122">
        <v>0</v>
      </c>
      <c r="CM40" s="122"/>
      <c r="CN40" s="126">
        <v>630</v>
      </c>
      <c r="CO40" s="131"/>
      <c r="CP40" s="125"/>
      <c r="CQ40" s="122"/>
      <c r="CR40" s="126"/>
      <c r="CS40" s="131">
        <v>2</v>
      </c>
      <c r="CT40" s="131">
        <v>6</v>
      </c>
      <c r="CU40" s="131"/>
      <c r="CV40" s="125"/>
      <c r="CW40" s="122">
        <v>841</v>
      </c>
      <c r="CX40" s="126">
        <v>841</v>
      </c>
      <c r="CY40" s="131">
        <v>1</v>
      </c>
      <c r="CZ40" s="131">
        <v>1</v>
      </c>
      <c r="DA40" s="131"/>
      <c r="DB40" s="131"/>
      <c r="DC40" s="125">
        <v>170</v>
      </c>
      <c r="DD40" s="122">
        <v>1</v>
      </c>
      <c r="DE40" s="122">
        <v>0</v>
      </c>
      <c r="DF40" s="122">
        <v>5</v>
      </c>
      <c r="DG40" s="126">
        <v>176</v>
      </c>
      <c r="DH40" s="125">
        <v>43</v>
      </c>
      <c r="DI40" s="122">
        <v>212</v>
      </c>
      <c r="DJ40" s="122">
        <v>16</v>
      </c>
      <c r="DK40" s="122">
        <v>906</v>
      </c>
      <c r="DL40" s="122">
        <v>78</v>
      </c>
      <c r="DM40" s="122">
        <v>126</v>
      </c>
      <c r="DN40" s="122">
        <v>1</v>
      </c>
      <c r="DO40" s="122">
        <v>5</v>
      </c>
      <c r="DP40" s="122">
        <v>1</v>
      </c>
      <c r="DQ40" s="122">
        <v>46</v>
      </c>
      <c r="DR40" s="122">
        <v>7</v>
      </c>
      <c r="DS40" s="126">
        <v>1441</v>
      </c>
      <c r="DT40" s="131"/>
      <c r="DU40" s="133"/>
      <c r="DV40" s="125">
        <v>0</v>
      </c>
      <c r="DW40" s="122">
        <v>2</v>
      </c>
      <c r="DX40" s="122">
        <v>8</v>
      </c>
      <c r="DY40" s="126">
        <v>10</v>
      </c>
      <c r="DZ40" s="131">
        <v>1</v>
      </c>
      <c r="EA40" s="125">
        <v>1</v>
      </c>
      <c r="EB40" s="122">
        <v>532</v>
      </c>
      <c r="EC40" s="126">
        <v>533</v>
      </c>
      <c r="ED40" s="125"/>
      <c r="EE40" s="122"/>
      <c r="EF40" s="126"/>
      <c r="EG40" s="131"/>
      <c r="EH40" s="131"/>
      <c r="EI40" s="131">
        <v>1</v>
      </c>
      <c r="EJ40" s="125">
        <v>3375</v>
      </c>
      <c r="EK40" s="122">
        <v>1</v>
      </c>
      <c r="EL40" s="126">
        <v>3376</v>
      </c>
      <c r="EM40" s="125">
        <v>90</v>
      </c>
      <c r="EN40" s="122">
        <v>120</v>
      </c>
      <c r="EO40" s="126">
        <v>210</v>
      </c>
      <c r="EP40" s="133"/>
      <c r="EQ40" s="133"/>
      <c r="ER40" s="122">
        <v>1</v>
      </c>
      <c r="ES40" s="122"/>
      <c r="ET40" s="135">
        <v>1</v>
      </c>
      <c r="EU40" s="133">
        <v>0</v>
      </c>
      <c r="EV40" s="122"/>
      <c r="EW40" s="122">
        <v>29</v>
      </c>
      <c r="EX40" s="122">
        <v>27</v>
      </c>
      <c r="EY40" s="135">
        <v>56</v>
      </c>
      <c r="EZ40" s="463">
        <v>79316</v>
      </c>
      <c r="FA40" s="454">
        <v>3.1285631751358351E-3</v>
      </c>
    </row>
    <row r="41" spans="1:157" x14ac:dyDescent="0.2">
      <c r="B41" s="124" t="s">
        <v>274</v>
      </c>
      <c r="C41" s="125">
        <v>362</v>
      </c>
      <c r="D41" s="122">
        <v>1</v>
      </c>
      <c r="E41" s="129">
        <v>363</v>
      </c>
      <c r="F41" s="131">
        <v>1</v>
      </c>
      <c r="G41" s="125">
        <v>398690</v>
      </c>
      <c r="H41" s="122"/>
      <c r="I41" s="126">
        <v>398690</v>
      </c>
      <c r="J41" s="131"/>
      <c r="K41" s="133">
        <v>47145</v>
      </c>
      <c r="L41" s="125">
        <v>727</v>
      </c>
      <c r="M41" s="122">
        <v>5</v>
      </c>
      <c r="N41" s="122">
        <v>86435</v>
      </c>
      <c r="O41" s="122">
        <v>21</v>
      </c>
      <c r="P41" s="122"/>
      <c r="Q41" s="122">
        <v>0</v>
      </c>
      <c r="R41" s="122"/>
      <c r="S41" s="126">
        <v>87188</v>
      </c>
      <c r="T41" s="125">
        <v>15183</v>
      </c>
      <c r="U41" s="122">
        <v>5688</v>
      </c>
      <c r="V41" s="126">
        <v>20871</v>
      </c>
      <c r="W41" s="125">
        <v>34845</v>
      </c>
      <c r="X41" s="122">
        <v>38</v>
      </c>
      <c r="Y41" s="122"/>
      <c r="Z41" s="126">
        <v>34883</v>
      </c>
      <c r="AA41" s="125">
        <v>146</v>
      </c>
      <c r="AB41" s="122"/>
      <c r="AC41" s="122"/>
      <c r="AD41" s="126">
        <v>146</v>
      </c>
      <c r="AE41" s="125">
        <v>17</v>
      </c>
      <c r="AF41" s="122"/>
      <c r="AG41" s="122"/>
      <c r="AH41" s="129">
        <v>17</v>
      </c>
      <c r="AI41" s="131"/>
      <c r="AJ41" s="131"/>
      <c r="AK41" s="131"/>
      <c r="AL41" s="125">
        <v>7</v>
      </c>
      <c r="AM41" s="122">
        <v>7</v>
      </c>
      <c r="AN41" s="126">
        <v>14</v>
      </c>
      <c r="AO41" s="125">
        <v>1</v>
      </c>
      <c r="AP41" s="122"/>
      <c r="AQ41" s="122"/>
      <c r="AR41" s="122"/>
      <c r="AS41" s="122"/>
      <c r="AT41" s="122"/>
      <c r="AU41" s="126">
        <v>1</v>
      </c>
      <c r="AV41" s="135">
        <v>4772</v>
      </c>
      <c r="AW41" s="131">
        <v>3</v>
      </c>
      <c r="AX41" s="125">
        <v>4608</v>
      </c>
      <c r="AY41" s="122">
        <v>1765</v>
      </c>
      <c r="AZ41" s="122">
        <v>6158</v>
      </c>
      <c r="BA41" s="122">
        <v>0</v>
      </c>
      <c r="BB41" s="122">
        <v>15</v>
      </c>
      <c r="BC41" s="122"/>
      <c r="BD41" s="126">
        <v>12546</v>
      </c>
      <c r="BE41" s="131"/>
      <c r="BF41" s="131"/>
      <c r="BG41" s="131">
        <v>0</v>
      </c>
      <c r="BH41" s="131">
        <v>0</v>
      </c>
      <c r="BI41" s="125">
        <v>20</v>
      </c>
      <c r="BJ41" s="122"/>
      <c r="BK41" s="126">
        <v>20</v>
      </c>
      <c r="BL41" s="131"/>
      <c r="BM41" s="125">
        <v>72230</v>
      </c>
      <c r="BN41" s="122">
        <v>8</v>
      </c>
      <c r="BO41" s="126">
        <v>72238</v>
      </c>
      <c r="BP41" s="125">
        <v>8</v>
      </c>
      <c r="BQ41" s="122"/>
      <c r="BR41" s="122"/>
      <c r="BS41" s="122"/>
      <c r="BT41" s="126">
        <v>8</v>
      </c>
      <c r="BU41" s="131">
        <v>2371</v>
      </c>
      <c r="BV41" s="131">
        <v>63602</v>
      </c>
      <c r="BW41" s="125">
        <v>593134</v>
      </c>
      <c r="BX41" s="122">
        <v>1543</v>
      </c>
      <c r="BY41" s="122">
        <v>53615</v>
      </c>
      <c r="BZ41" s="122">
        <v>34</v>
      </c>
      <c r="CA41" s="122"/>
      <c r="CB41" s="122">
        <v>104</v>
      </c>
      <c r="CC41" s="122">
        <v>382</v>
      </c>
      <c r="CD41" s="122">
        <v>112</v>
      </c>
      <c r="CE41" s="122">
        <v>37</v>
      </c>
      <c r="CF41" s="126">
        <v>648961</v>
      </c>
      <c r="CG41" s="125">
        <v>440</v>
      </c>
      <c r="CH41" s="122">
        <v>42470</v>
      </c>
      <c r="CI41" s="122">
        <v>592</v>
      </c>
      <c r="CJ41" s="122">
        <v>8</v>
      </c>
      <c r="CK41" s="122"/>
      <c r="CL41" s="122"/>
      <c r="CM41" s="122"/>
      <c r="CN41" s="126">
        <v>43510</v>
      </c>
      <c r="CO41" s="131"/>
      <c r="CP41" s="125"/>
      <c r="CQ41" s="122"/>
      <c r="CR41" s="126"/>
      <c r="CS41" s="131">
        <v>119</v>
      </c>
      <c r="CT41" s="131">
        <v>317</v>
      </c>
      <c r="CU41" s="131"/>
      <c r="CV41" s="125"/>
      <c r="CW41" s="122">
        <v>20</v>
      </c>
      <c r="CX41" s="126">
        <v>20</v>
      </c>
      <c r="CY41" s="131">
        <v>1010</v>
      </c>
      <c r="CZ41" s="131">
        <v>0</v>
      </c>
      <c r="DA41" s="131"/>
      <c r="DB41" s="131"/>
      <c r="DC41" s="125">
        <v>40</v>
      </c>
      <c r="DD41" s="122">
        <v>375</v>
      </c>
      <c r="DE41" s="122">
        <v>47</v>
      </c>
      <c r="DF41" s="122"/>
      <c r="DG41" s="126">
        <v>462</v>
      </c>
      <c r="DH41" s="125">
        <v>42</v>
      </c>
      <c r="DI41" s="122">
        <v>399</v>
      </c>
      <c r="DJ41" s="122">
        <v>3</v>
      </c>
      <c r="DK41" s="122">
        <v>40</v>
      </c>
      <c r="DL41" s="122">
        <v>33</v>
      </c>
      <c r="DM41" s="122">
        <v>3284</v>
      </c>
      <c r="DN41" s="122">
        <v>2</v>
      </c>
      <c r="DO41" s="122">
        <v>0</v>
      </c>
      <c r="DP41" s="122">
        <v>16</v>
      </c>
      <c r="DQ41" s="122"/>
      <c r="DR41" s="122"/>
      <c r="DS41" s="126">
        <v>3819</v>
      </c>
      <c r="DT41" s="131"/>
      <c r="DU41" s="133"/>
      <c r="DV41" s="125"/>
      <c r="DW41" s="122">
        <v>5</v>
      </c>
      <c r="DX41" s="122">
        <v>1</v>
      </c>
      <c r="DY41" s="126">
        <v>6</v>
      </c>
      <c r="DZ41" s="131"/>
      <c r="EA41" s="125">
        <v>4</v>
      </c>
      <c r="EB41" s="122">
        <v>11</v>
      </c>
      <c r="EC41" s="126">
        <v>15</v>
      </c>
      <c r="ED41" s="125"/>
      <c r="EE41" s="122"/>
      <c r="EF41" s="126"/>
      <c r="EG41" s="131"/>
      <c r="EH41" s="131">
        <v>0</v>
      </c>
      <c r="EI41" s="131">
        <v>603</v>
      </c>
      <c r="EJ41" s="125">
        <v>24</v>
      </c>
      <c r="EK41" s="122">
        <v>28</v>
      </c>
      <c r="EL41" s="126">
        <v>52</v>
      </c>
      <c r="EM41" s="125">
        <v>9</v>
      </c>
      <c r="EN41" s="122"/>
      <c r="EO41" s="126">
        <v>9</v>
      </c>
      <c r="EP41" s="133"/>
      <c r="EQ41" s="133">
        <v>707</v>
      </c>
      <c r="ER41" s="122">
        <v>220417</v>
      </c>
      <c r="ES41" s="122">
        <v>82</v>
      </c>
      <c r="ET41" s="135">
        <v>221206</v>
      </c>
      <c r="EU41" s="133">
        <v>170</v>
      </c>
      <c r="EV41" s="122">
        <v>2</v>
      </c>
      <c r="EW41" s="122"/>
      <c r="EX41" s="122"/>
      <c r="EY41" s="135">
        <v>172</v>
      </c>
      <c r="EZ41" s="463">
        <v>1665160</v>
      </c>
      <c r="FA41" s="454">
        <v>6.5681051196595744E-2</v>
      </c>
    </row>
    <row r="42" spans="1:157" x14ac:dyDescent="0.2">
      <c r="B42" s="124" t="s">
        <v>447</v>
      </c>
      <c r="C42" s="125">
        <v>0</v>
      </c>
      <c r="D42" s="122"/>
      <c r="E42" s="129">
        <v>0</v>
      </c>
      <c r="F42" s="131"/>
      <c r="G42" s="125">
        <v>19</v>
      </c>
      <c r="H42" s="122"/>
      <c r="I42" s="126">
        <v>19</v>
      </c>
      <c r="J42" s="131"/>
      <c r="K42" s="133">
        <v>965</v>
      </c>
      <c r="L42" s="125">
        <v>0</v>
      </c>
      <c r="M42" s="122">
        <v>3</v>
      </c>
      <c r="N42" s="122">
        <v>182</v>
      </c>
      <c r="O42" s="122">
        <v>30</v>
      </c>
      <c r="P42" s="122"/>
      <c r="Q42" s="122"/>
      <c r="R42" s="122"/>
      <c r="S42" s="126">
        <v>215</v>
      </c>
      <c r="T42" s="125">
        <v>9</v>
      </c>
      <c r="U42" s="122"/>
      <c r="V42" s="126">
        <v>9</v>
      </c>
      <c r="W42" s="125">
        <v>28</v>
      </c>
      <c r="X42" s="122">
        <v>1</v>
      </c>
      <c r="Y42" s="122"/>
      <c r="Z42" s="126">
        <v>29</v>
      </c>
      <c r="AA42" s="125">
        <v>547</v>
      </c>
      <c r="AB42" s="122">
        <v>0</v>
      </c>
      <c r="AC42" s="122"/>
      <c r="AD42" s="126">
        <v>547</v>
      </c>
      <c r="AE42" s="125">
        <v>5</v>
      </c>
      <c r="AF42" s="122"/>
      <c r="AG42" s="122"/>
      <c r="AH42" s="129">
        <v>5</v>
      </c>
      <c r="AI42" s="131"/>
      <c r="AJ42" s="131"/>
      <c r="AK42" s="131"/>
      <c r="AL42" s="125">
        <v>11</v>
      </c>
      <c r="AM42" s="122"/>
      <c r="AN42" s="126">
        <v>11</v>
      </c>
      <c r="AO42" s="125"/>
      <c r="AP42" s="122"/>
      <c r="AQ42" s="122"/>
      <c r="AR42" s="122">
        <v>20</v>
      </c>
      <c r="AS42" s="122"/>
      <c r="AT42" s="122"/>
      <c r="AU42" s="126">
        <v>20</v>
      </c>
      <c r="AV42" s="135"/>
      <c r="AW42" s="131"/>
      <c r="AX42" s="125">
        <v>0</v>
      </c>
      <c r="AY42" s="122">
        <v>48</v>
      </c>
      <c r="AZ42" s="122">
        <v>630</v>
      </c>
      <c r="BA42" s="122">
        <v>35</v>
      </c>
      <c r="BB42" s="122">
        <v>3</v>
      </c>
      <c r="BC42" s="122"/>
      <c r="BD42" s="126">
        <v>716</v>
      </c>
      <c r="BE42" s="131"/>
      <c r="BF42" s="131"/>
      <c r="BG42" s="131"/>
      <c r="BH42" s="131"/>
      <c r="BI42" s="125"/>
      <c r="BJ42" s="122"/>
      <c r="BK42" s="126"/>
      <c r="BL42" s="131"/>
      <c r="BM42" s="125">
        <v>2</v>
      </c>
      <c r="BN42" s="122"/>
      <c r="BO42" s="126">
        <v>2</v>
      </c>
      <c r="BP42" s="125">
        <v>12</v>
      </c>
      <c r="BQ42" s="122"/>
      <c r="BR42" s="122"/>
      <c r="BS42" s="122"/>
      <c r="BT42" s="126">
        <v>12</v>
      </c>
      <c r="BU42" s="131"/>
      <c r="BV42" s="131"/>
      <c r="BW42" s="125">
        <v>42195</v>
      </c>
      <c r="BX42" s="122">
        <v>6</v>
      </c>
      <c r="BY42" s="122">
        <v>3915</v>
      </c>
      <c r="BZ42" s="122">
        <v>4</v>
      </c>
      <c r="CA42" s="122">
        <v>78</v>
      </c>
      <c r="CB42" s="122"/>
      <c r="CC42" s="122"/>
      <c r="CD42" s="122">
        <v>24</v>
      </c>
      <c r="CE42" s="122">
        <v>1</v>
      </c>
      <c r="CF42" s="126">
        <v>46223</v>
      </c>
      <c r="CG42" s="125"/>
      <c r="CH42" s="122">
        <v>49</v>
      </c>
      <c r="CI42" s="122">
        <v>40</v>
      </c>
      <c r="CJ42" s="122"/>
      <c r="CK42" s="122"/>
      <c r="CL42" s="122"/>
      <c r="CM42" s="122"/>
      <c r="CN42" s="126">
        <v>89</v>
      </c>
      <c r="CO42" s="131"/>
      <c r="CP42" s="125"/>
      <c r="CQ42" s="122"/>
      <c r="CR42" s="126"/>
      <c r="CS42" s="131"/>
      <c r="CT42" s="131">
        <v>17</v>
      </c>
      <c r="CU42" s="131">
        <v>4</v>
      </c>
      <c r="CV42" s="125"/>
      <c r="CW42" s="122">
        <v>2</v>
      </c>
      <c r="CX42" s="126">
        <v>2</v>
      </c>
      <c r="CY42" s="131">
        <v>0</v>
      </c>
      <c r="CZ42" s="131"/>
      <c r="DA42" s="131"/>
      <c r="DB42" s="131"/>
      <c r="DC42" s="125">
        <v>0</v>
      </c>
      <c r="DD42" s="122">
        <v>0</v>
      </c>
      <c r="DE42" s="122">
        <v>14</v>
      </c>
      <c r="DF42" s="122"/>
      <c r="DG42" s="126">
        <v>14</v>
      </c>
      <c r="DH42" s="125">
        <v>31</v>
      </c>
      <c r="DI42" s="122">
        <v>59</v>
      </c>
      <c r="DJ42" s="122">
        <v>9</v>
      </c>
      <c r="DK42" s="122">
        <v>163</v>
      </c>
      <c r="DL42" s="122">
        <v>24</v>
      </c>
      <c r="DM42" s="122">
        <v>33</v>
      </c>
      <c r="DN42" s="122">
        <v>11</v>
      </c>
      <c r="DO42" s="122">
        <v>0</v>
      </c>
      <c r="DP42" s="122">
        <v>4</v>
      </c>
      <c r="DQ42" s="122"/>
      <c r="DR42" s="122"/>
      <c r="DS42" s="126">
        <v>334</v>
      </c>
      <c r="DT42" s="131"/>
      <c r="DU42" s="133"/>
      <c r="DV42" s="125"/>
      <c r="DW42" s="122"/>
      <c r="DX42" s="122"/>
      <c r="DY42" s="126"/>
      <c r="DZ42" s="131"/>
      <c r="EA42" s="125"/>
      <c r="EB42" s="122">
        <v>0</v>
      </c>
      <c r="EC42" s="126">
        <v>0</v>
      </c>
      <c r="ED42" s="125"/>
      <c r="EE42" s="122"/>
      <c r="EF42" s="126"/>
      <c r="EG42" s="131"/>
      <c r="EH42" s="131"/>
      <c r="EI42" s="131"/>
      <c r="EJ42" s="125">
        <v>16</v>
      </c>
      <c r="EK42" s="122">
        <v>2</v>
      </c>
      <c r="EL42" s="126">
        <v>18</v>
      </c>
      <c r="EM42" s="125">
        <v>1</v>
      </c>
      <c r="EN42" s="122"/>
      <c r="EO42" s="126">
        <v>1</v>
      </c>
      <c r="EP42" s="133"/>
      <c r="EQ42" s="133"/>
      <c r="ER42" s="122">
        <v>3</v>
      </c>
      <c r="ES42" s="122"/>
      <c r="ET42" s="135">
        <v>3</v>
      </c>
      <c r="EU42" s="133"/>
      <c r="EV42" s="122"/>
      <c r="EW42" s="122"/>
      <c r="EX42" s="122"/>
      <c r="EY42" s="135"/>
      <c r="EZ42" s="463">
        <v>49255</v>
      </c>
      <c r="FA42" s="454">
        <v>1.942828422907302E-3</v>
      </c>
    </row>
    <row r="43" spans="1:157" x14ac:dyDescent="0.2">
      <c r="B43" s="124" t="s">
        <v>51</v>
      </c>
      <c r="C43" s="125">
        <v>30</v>
      </c>
      <c r="D43" s="122">
        <v>1</v>
      </c>
      <c r="E43" s="129">
        <v>31</v>
      </c>
      <c r="F43" s="131"/>
      <c r="G43" s="125">
        <v>35</v>
      </c>
      <c r="H43" s="122"/>
      <c r="I43" s="126">
        <v>35</v>
      </c>
      <c r="J43" s="131"/>
      <c r="K43" s="133">
        <v>1301</v>
      </c>
      <c r="L43" s="125">
        <v>28</v>
      </c>
      <c r="M43" s="122"/>
      <c r="N43" s="122">
        <v>755</v>
      </c>
      <c r="O43" s="122">
        <v>39</v>
      </c>
      <c r="P43" s="122"/>
      <c r="Q43" s="122"/>
      <c r="R43" s="122"/>
      <c r="S43" s="126">
        <v>822</v>
      </c>
      <c r="T43" s="125">
        <v>1</v>
      </c>
      <c r="U43" s="122"/>
      <c r="V43" s="126">
        <v>1</v>
      </c>
      <c r="W43" s="125">
        <v>24</v>
      </c>
      <c r="X43" s="122">
        <v>2</v>
      </c>
      <c r="Y43" s="122"/>
      <c r="Z43" s="126">
        <v>26</v>
      </c>
      <c r="AA43" s="125">
        <v>71</v>
      </c>
      <c r="AB43" s="122"/>
      <c r="AC43" s="122"/>
      <c r="AD43" s="126">
        <v>71</v>
      </c>
      <c r="AE43" s="125">
        <v>2</v>
      </c>
      <c r="AF43" s="122">
        <v>12</v>
      </c>
      <c r="AG43" s="122"/>
      <c r="AH43" s="129">
        <v>14</v>
      </c>
      <c r="AI43" s="131"/>
      <c r="AJ43" s="131"/>
      <c r="AK43" s="131"/>
      <c r="AL43" s="125"/>
      <c r="AM43" s="122">
        <v>5</v>
      </c>
      <c r="AN43" s="126">
        <v>5</v>
      </c>
      <c r="AO43" s="125">
        <v>1</v>
      </c>
      <c r="AP43" s="122"/>
      <c r="AQ43" s="122">
        <v>1</v>
      </c>
      <c r="AR43" s="122">
        <v>0</v>
      </c>
      <c r="AS43" s="122"/>
      <c r="AT43" s="122"/>
      <c r="AU43" s="126">
        <v>2</v>
      </c>
      <c r="AV43" s="135"/>
      <c r="AW43" s="131"/>
      <c r="AX43" s="125">
        <v>15</v>
      </c>
      <c r="AY43" s="122">
        <v>31</v>
      </c>
      <c r="AZ43" s="122">
        <v>72</v>
      </c>
      <c r="BA43" s="122">
        <v>1</v>
      </c>
      <c r="BB43" s="122">
        <v>1</v>
      </c>
      <c r="BC43" s="122"/>
      <c r="BD43" s="126">
        <v>120</v>
      </c>
      <c r="BE43" s="131"/>
      <c r="BF43" s="131"/>
      <c r="BG43" s="131"/>
      <c r="BH43" s="131"/>
      <c r="BI43" s="125">
        <v>6</v>
      </c>
      <c r="BJ43" s="122"/>
      <c r="BK43" s="126">
        <v>6</v>
      </c>
      <c r="BL43" s="131"/>
      <c r="BM43" s="125">
        <v>25</v>
      </c>
      <c r="BN43" s="122"/>
      <c r="BO43" s="126">
        <v>25</v>
      </c>
      <c r="BP43" s="125">
        <v>25</v>
      </c>
      <c r="BQ43" s="122">
        <v>3</v>
      </c>
      <c r="BR43" s="122"/>
      <c r="BS43" s="122"/>
      <c r="BT43" s="126">
        <v>28</v>
      </c>
      <c r="BU43" s="131">
        <v>3</v>
      </c>
      <c r="BV43" s="131"/>
      <c r="BW43" s="125">
        <v>42402</v>
      </c>
      <c r="BX43" s="122">
        <v>88</v>
      </c>
      <c r="BY43" s="122">
        <v>6047</v>
      </c>
      <c r="BZ43" s="122">
        <v>22</v>
      </c>
      <c r="CA43" s="122">
        <v>1</v>
      </c>
      <c r="CB43" s="122">
        <v>2</v>
      </c>
      <c r="CC43" s="122"/>
      <c r="CD43" s="122">
        <v>0</v>
      </c>
      <c r="CE43" s="122"/>
      <c r="CF43" s="126">
        <v>48562</v>
      </c>
      <c r="CG43" s="125">
        <v>1</v>
      </c>
      <c r="CH43" s="122">
        <v>85</v>
      </c>
      <c r="CI43" s="122">
        <v>5</v>
      </c>
      <c r="CJ43" s="122">
        <v>3</v>
      </c>
      <c r="CK43" s="122"/>
      <c r="CL43" s="122"/>
      <c r="CM43" s="122"/>
      <c r="CN43" s="126">
        <v>94</v>
      </c>
      <c r="CO43" s="131"/>
      <c r="CP43" s="125"/>
      <c r="CQ43" s="122"/>
      <c r="CR43" s="126"/>
      <c r="CS43" s="131">
        <v>12</v>
      </c>
      <c r="CT43" s="131">
        <v>7</v>
      </c>
      <c r="CU43" s="131"/>
      <c r="CV43" s="125"/>
      <c r="CW43" s="122">
        <v>12</v>
      </c>
      <c r="CX43" s="126">
        <v>12</v>
      </c>
      <c r="CY43" s="131">
        <v>139</v>
      </c>
      <c r="CZ43" s="131"/>
      <c r="DA43" s="131"/>
      <c r="DB43" s="131"/>
      <c r="DC43" s="125">
        <v>19</v>
      </c>
      <c r="DD43" s="122">
        <v>4</v>
      </c>
      <c r="DE43" s="122">
        <v>6</v>
      </c>
      <c r="DF43" s="122"/>
      <c r="DG43" s="126">
        <v>29</v>
      </c>
      <c r="DH43" s="125">
        <v>13</v>
      </c>
      <c r="DI43" s="122">
        <v>220</v>
      </c>
      <c r="DJ43" s="122"/>
      <c r="DK43" s="122">
        <v>10</v>
      </c>
      <c r="DL43" s="122">
        <v>5</v>
      </c>
      <c r="DM43" s="122">
        <v>79</v>
      </c>
      <c r="DN43" s="122"/>
      <c r="DO43" s="122"/>
      <c r="DP43" s="122">
        <v>1</v>
      </c>
      <c r="DQ43" s="122"/>
      <c r="DR43" s="122"/>
      <c r="DS43" s="126">
        <v>328</v>
      </c>
      <c r="DT43" s="131"/>
      <c r="DU43" s="133"/>
      <c r="DV43" s="125"/>
      <c r="DW43" s="122">
        <v>0</v>
      </c>
      <c r="DX43" s="122"/>
      <c r="DY43" s="126">
        <v>0</v>
      </c>
      <c r="DZ43" s="131"/>
      <c r="EA43" s="125"/>
      <c r="EB43" s="122">
        <v>3</v>
      </c>
      <c r="EC43" s="126">
        <v>3</v>
      </c>
      <c r="ED43" s="125"/>
      <c r="EE43" s="122"/>
      <c r="EF43" s="126"/>
      <c r="EG43" s="131"/>
      <c r="EH43" s="131">
        <v>1</v>
      </c>
      <c r="EI43" s="131">
        <v>0</v>
      </c>
      <c r="EJ43" s="125">
        <v>317</v>
      </c>
      <c r="EK43" s="122">
        <v>9</v>
      </c>
      <c r="EL43" s="126">
        <v>326</v>
      </c>
      <c r="EM43" s="125">
        <v>19</v>
      </c>
      <c r="EN43" s="122"/>
      <c r="EO43" s="126">
        <v>19</v>
      </c>
      <c r="EP43" s="133"/>
      <c r="EQ43" s="133">
        <v>0</v>
      </c>
      <c r="ER43" s="122">
        <v>1</v>
      </c>
      <c r="ES43" s="122"/>
      <c r="ET43" s="135">
        <v>1</v>
      </c>
      <c r="EU43" s="133"/>
      <c r="EV43" s="122"/>
      <c r="EW43" s="122"/>
      <c r="EX43" s="122"/>
      <c r="EY43" s="135"/>
      <c r="EZ43" s="463">
        <v>52023</v>
      </c>
      <c r="FA43" s="454">
        <v>2.0520102130729178E-3</v>
      </c>
    </row>
    <row r="44" spans="1:157" x14ac:dyDescent="0.2">
      <c r="B44" s="124" t="s">
        <v>448</v>
      </c>
      <c r="C44" s="125">
        <v>2</v>
      </c>
      <c r="D44" s="122"/>
      <c r="E44" s="129">
        <v>2</v>
      </c>
      <c r="F44" s="131"/>
      <c r="G44" s="125">
        <v>2</v>
      </c>
      <c r="H44" s="122"/>
      <c r="I44" s="126">
        <v>2</v>
      </c>
      <c r="J44" s="131"/>
      <c r="K44" s="133">
        <v>48</v>
      </c>
      <c r="L44" s="125">
        <v>3</v>
      </c>
      <c r="M44" s="122">
        <v>2</v>
      </c>
      <c r="N44" s="122">
        <v>112</v>
      </c>
      <c r="O44" s="122"/>
      <c r="P44" s="122"/>
      <c r="Q44" s="122"/>
      <c r="R44" s="122"/>
      <c r="S44" s="126">
        <v>117</v>
      </c>
      <c r="T44" s="125">
        <v>2</v>
      </c>
      <c r="U44" s="122"/>
      <c r="V44" s="126">
        <v>2</v>
      </c>
      <c r="W44" s="125">
        <v>9</v>
      </c>
      <c r="X44" s="122">
        <v>0</v>
      </c>
      <c r="Y44" s="122"/>
      <c r="Z44" s="126">
        <v>9</v>
      </c>
      <c r="AA44" s="125">
        <v>487</v>
      </c>
      <c r="AB44" s="122"/>
      <c r="AC44" s="122"/>
      <c r="AD44" s="126">
        <v>487</v>
      </c>
      <c r="AE44" s="125">
        <v>3</v>
      </c>
      <c r="AF44" s="122"/>
      <c r="AG44" s="122"/>
      <c r="AH44" s="129">
        <v>3</v>
      </c>
      <c r="AI44" s="131"/>
      <c r="AJ44" s="131"/>
      <c r="AK44" s="131"/>
      <c r="AL44" s="125"/>
      <c r="AM44" s="122"/>
      <c r="AN44" s="126"/>
      <c r="AO44" s="125"/>
      <c r="AP44" s="122"/>
      <c r="AQ44" s="122"/>
      <c r="AR44" s="122">
        <v>3</v>
      </c>
      <c r="AS44" s="122"/>
      <c r="AT44" s="122"/>
      <c r="AU44" s="126">
        <v>3</v>
      </c>
      <c r="AV44" s="135"/>
      <c r="AW44" s="131"/>
      <c r="AX44" s="125">
        <v>614</v>
      </c>
      <c r="AY44" s="122">
        <v>184</v>
      </c>
      <c r="AZ44" s="122">
        <v>1719</v>
      </c>
      <c r="BA44" s="122">
        <v>10</v>
      </c>
      <c r="BB44" s="122">
        <v>59</v>
      </c>
      <c r="BC44" s="122"/>
      <c r="BD44" s="126">
        <v>2586</v>
      </c>
      <c r="BE44" s="131"/>
      <c r="BF44" s="131"/>
      <c r="BG44" s="131"/>
      <c r="BH44" s="131"/>
      <c r="BI44" s="125"/>
      <c r="BJ44" s="122"/>
      <c r="BK44" s="126"/>
      <c r="BL44" s="131"/>
      <c r="BM44" s="125">
        <v>2</v>
      </c>
      <c r="BN44" s="122"/>
      <c r="BO44" s="126">
        <v>2</v>
      </c>
      <c r="BP44" s="125">
        <v>3</v>
      </c>
      <c r="BQ44" s="122"/>
      <c r="BR44" s="122"/>
      <c r="BS44" s="122"/>
      <c r="BT44" s="126">
        <v>3</v>
      </c>
      <c r="BU44" s="131"/>
      <c r="BV44" s="131"/>
      <c r="BW44" s="125">
        <v>11767</v>
      </c>
      <c r="BX44" s="122">
        <v>4</v>
      </c>
      <c r="BY44" s="122">
        <v>653</v>
      </c>
      <c r="BZ44" s="122"/>
      <c r="CA44" s="122">
        <v>18</v>
      </c>
      <c r="CB44" s="122"/>
      <c r="CC44" s="122"/>
      <c r="CD44" s="122">
        <v>21</v>
      </c>
      <c r="CE44" s="122"/>
      <c r="CF44" s="126">
        <v>12463</v>
      </c>
      <c r="CG44" s="125"/>
      <c r="CH44" s="122">
        <v>33</v>
      </c>
      <c r="CI44" s="122">
        <v>13</v>
      </c>
      <c r="CJ44" s="122"/>
      <c r="CK44" s="122">
        <v>0</v>
      </c>
      <c r="CL44" s="122"/>
      <c r="CM44" s="122"/>
      <c r="CN44" s="126">
        <v>46</v>
      </c>
      <c r="CO44" s="131"/>
      <c r="CP44" s="125"/>
      <c r="CQ44" s="122"/>
      <c r="CR44" s="126"/>
      <c r="CS44" s="131"/>
      <c r="CT44" s="131">
        <v>25</v>
      </c>
      <c r="CU44" s="131"/>
      <c r="CV44" s="125"/>
      <c r="CW44" s="122">
        <v>6</v>
      </c>
      <c r="CX44" s="126">
        <v>6</v>
      </c>
      <c r="CY44" s="131"/>
      <c r="CZ44" s="131"/>
      <c r="DA44" s="131"/>
      <c r="DB44" s="131"/>
      <c r="DC44" s="125">
        <v>0</v>
      </c>
      <c r="DD44" s="122"/>
      <c r="DE44" s="122">
        <v>6</v>
      </c>
      <c r="DF44" s="122"/>
      <c r="DG44" s="126">
        <v>6</v>
      </c>
      <c r="DH44" s="125">
        <v>17</v>
      </c>
      <c r="DI44" s="122">
        <v>19</v>
      </c>
      <c r="DJ44" s="122">
        <v>3</v>
      </c>
      <c r="DK44" s="122">
        <v>69</v>
      </c>
      <c r="DL44" s="122">
        <v>7</v>
      </c>
      <c r="DM44" s="122">
        <v>8</v>
      </c>
      <c r="DN44" s="122">
        <v>7</v>
      </c>
      <c r="DO44" s="122">
        <v>0</v>
      </c>
      <c r="DP44" s="122"/>
      <c r="DQ44" s="122"/>
      <c r="DR44" s="122"/>
      <c r="DS44" s="126">
        <v>130</v>
      </c>
      <c r="DT44" s="131"/>
      <c r="DU44" s="133">
        <v>2</v>
      </c>
      <c r="DV44" s="125"/>
      <c r="DW44" s="122"/>
      <c r="DX44" s="122"/>
      <c r="DY44" s="126"/>
      <c r="DZ44" s="131"/>
      <c r="EA44" s="125">
        <v>2</v>
      </c>
      <c r="EB44" s="122">
        <v>2</v>
      </c>
      <c r="EC44" s="126">
        <v>4</v>
      </c>
      <c r="ED44" s="125"/>
      <c r="EE44" s="122"/>
      <c r="EF44" s="126"/>
      <c r="EG44" s="131"/>
      <c r="EH44" s="131"/>
      <c r="EI44" s="131"/>
      <c r="EJ44" s="125">
        <v>13</v>
      </c>
      <c r="EK44" s="122"/>
      <c r="EL44" s="126">
        <v>13</v>
      </c>
      <c r="EM44" s="125">
        <v>1</v>
      </c>
      <c r="EN44" s="122"/>
      <c r="EO44" s="126">
        <v>1</v>
      </c>
      <c r="EP44" s="133"/>
      <c r="EQ44" s="133">
        <v>1</v>
      </c>
      <c r="ER44" s="122">
        <v>1</v>
      </c>
      <c r="ES44" s="122"/>
      <c r="ET44" s="135">
        <v>2</v>
      </c>
      <c r="EU44" s="133"/>
      <c r="EV44" s="122"/>
      <c r="EW44" s="122"/>
      <c r="EX44" s="122"/>
      <c r="EY44" s="135"/>
      <c r="EZ44" s="463">
        <v>15962</v>
      </c>
      <c r="FA44" s="454">
        <v>6.2960973071660446E-4</v>
      </c>
    </row>
    <row r="45" spans="1:157" x14ac:dyDescent="0.2">
      <c r="B45" s="124" t="s">
        <v>449</v>
      </c>
      <c r="C45" s="125">
        <v>136</v>
      </c>
      <c r="D45" s="122">
        <v>2</v>
      </c>
      <c r="E45" s="129">
        <v>138</v>
      </c>
      <c r="F45" s="131"/>
      <c r="G45" s="125">
        <v>31</v>
      </c>
      <c r="H45" s="122"/>
      <c r="I45" s="126">
        <v>31</v>
      </c>
      <c r="J45" s="131"/>
      <c r="K45" s="133">
        <v>136</v>
      </c>
      <c r="L45" s="125">
        <v>30</v>
      </c>
      <c r="M45" s="122">
        <v>9</v>
      </c>
      <c r="N45" s="122">
        <v>776</v>
      </c>
      <c r="O45" s="122">
        <v>59</v>
      </c>
      <c r="P45" s="122"/>
      <c r="Q45" s="122"/>
      <c r="R45" s="122"/>
      <c r="S45" s="126">
        <v>874</v>
      </c>
      <c r="T45" s="125">
        <v>1</v>
      </c>
      <c r="U45" s="122"/>
      <c r="V45" s="126">
        <v>1</v>
      </c>
      <c r="W45" s="125">
        <v>91</v>
      </c>
      <c r="X45" s="122">
        <v>3</v>
      </c>
      <c r="Y45" s="122"/>
      <c r="Z45" s="126">
        <v>94</v>
      </c>
      <c r="AA45" s="125">
        <v>372</v>
      </c>
      <c r="AB45" s="122">
        <v>1</v>
      </c>
      <c r="AC45" s="122"/>
      <c r="AD45" s="126">
        <v>373</v>
      </c>
      <c r="AE45" s="125">
        <v>3</v>
      </c>
      <c r="AF45" s="122"/>
      <c r="AG45" s="122"/>
      <c r="AH45" s="129">
        <v>3</v>
      </c>
      <c r="AI45" s="131"/>
      <c r="AJ45" s="131"/>
      <c r="AK45" s="131"/>
      <c r="AL45" s="125"/>
      <c r="AM45" s="122"/>
      <c r="AN45" s="126"/>
      <c r="AO45" s="125"/>
      <c r="AP45" s="122">
        <v>2</v>
      </c>
      <c r="AQ45" s="122">
        <v>1</v>
      </c>
      <c r="AR45" s="122">
        <v>6</v>
      </c>
      <c r="AS45" s="122">
        <v>11</v>
      </c>
      <c r="AT45" s="122"/>
      <c r="AU45" s="126">
        <v>20</v>
      </c>
      <c r="AV45" s="135">
        <v>1</v>
      </c>
      <c r="AW45" s="131"/>
      <c r="AX45" s="125">
        <v>1</v>
      </c>
      <c r="AY45" s="122">
        <v>9</v>
      </c>
      <c r="AZ45" s="122">
        <v>24</v>
      </c>
      <c r="BA45" s="122">
        <v>3</v>
      </c>
      <c r="BB45" s="122">
        <v>5</v>
      </c>
      <c r="BC45" s="122"/>
      <c r="BD45" s="126">
        <v>42</v>
      </c>
      <c r="BE45" s="131"/>
      <c r="BF45" s="131"/>
      <c r="BG45" s="131"/>
      <c r="BH45" s="131"/>
      <c r="BI45" s="125"/>
      <c r="BJ45" s="122"/>
      <c r="BK45" s="126"/>
      <c r="BL45" s="131"/>
      <c r="BM45" s="125">
        <v>1</v>
      </c>
      <c r="BN45" s="122"/>
      <c r="BO45" s="126">
        <v>1</v>
      </c>
      <c r="BP45" s="125">
        <v>1</v>
      </c>
      <c r="BQ45" s="122">
        <v>21</v>
      </c>
      <c r="BR45" s="122"/>
      <c r="BS45" s="122"/>
      <c r="BT45" s="126">
        <v>22</v>
      </c>
      <c r="BU45" s="131"/>
      <c r="BV45" s="131"/>
      <c r="BW45" s="125">
        <v>9347</v>
      </c>
      <c r="BX45" s="122">
        <v>17</v>
      </c>
      <c r="BY45" s="122">
        <v>727</v>
      </c>
      <c r="BZ45" s="122">
        <v>42</v>
      </c>
      <c r="CA45" s="122">
        <v>18</v>
      </c>
      <c r="CB45" s="122">
        <v>8</v>
      </c>
      <c r="CC45" s="122"/>
      <c r="CD45" s="122">
        <v>7</v>
      </c>
      <c r="CE45" s="122"/>
      <c r="CF45" s="126">
        <v>10166</v>
      </c>
      <c r="CG45" s="125"/>
      <c r="CH45" s="122">
        <v>110</v>
      </c>
      <c r="CI45" s="122">
        <v>4</v>
      </c>
      <c r="CJ45" s="122">
        <v>46</v>
      </c>
      <c r="CK45" s="122"/>
      <c r="CL45" s="122"/>
      <c r="CM45" s="122"/>
      <c r="CN45" s="126">
        <v>160</v>
      </c>
      <c r="CO45" s="131"/>
      <c r="CP45" s="125"/>
      <c r="CQ45" s="122"/>
      <c r="CR45" s="126"/>
      <c r="CS45" s="131">
        <v>3</v>
      </c>
      <c r="CT45" s="131">
        <v>8</v>
      </c>
      <c r="CU45" s="131"/>
      <c r="CV45" s="125"/>
      <c r="CW45" s="122">
        <v>16</v>
      </c>
      <c r="CX45" s="126">
        <v>16</v>
      </c>
      <c r="CY45" s="131">
        <v>0</v>
      </c>
      <c r="CZ45" s="131"/>
      <c r="DA45" s="131"/>
      <c r="DB45" s="131"/>
      <c r="DC45" s="125">
        <v>7</v>
      </c>
      <c r="DD45" s="122"/>
      <c r="DE45" s="122"/>
      <c r="DF45" s="122"/>
      <c r="DG45" s="126">
        <v>7</v>
      </c>
      <c r="DH45" s="125">
        <v>9</v>
      </c>
      <c r="DI45" s="122">
        <v>104</v>
      </c>
      <c r="DJ45" s="122">
        <v>4</v>
      </c>
      <c r="DK45" s="122">
        <v>107</v>
      </c>
      <c r="DL45" s="122">
        <v>29</v>
      </c>
      <c r="DM45" s="122">
        <v>60</v>
      </c>
      <c r="DN45" s="122"/>
      <c r="DO45" s="122"/>
      <c r="DP45" s="122"/>
      <c r="DQ45" s="122">
        <v>1</v>
      </c>
      <c r="DR45" s="122">
        <v>3</v>
      </c>
      <c r="DS45" s="126">
        <v>317</v>
      </c>
      <c r="DT45" s="131"/>
      <c r="DU45" s="133"/>
      <c r="DV45" s="125"/>
      <c r="DW45" s="122"/>
      <c r="DX45" s="122"/>
      <c r="DY45" s="126"/>
      <c r="DZ45" s="131"/>
      <c r="EA45" s="125"/>
      <c r="EB45" s="122">
        <v>22</v>
      </c>
      <c r="EC45" s="126">
        <v>22</v>
      </c>
      <c r="ED45" s="125"/>
      <c r="EE45" s="122"/>
      <c r="EF45" s="126"/>
      <c r="EG45" s="131"/>
      <c r="EH45" s="131"/>
      <c r="EI45" s="131">
        <v>1</v>
      </c>
      <c r="EJ45" s="125">
        <v>44</v>
      </c>
      <c r="EK45" s="122">
        <v>2</v>
      </c>
      <c r="EL45" s="126">
        <v>46</v>
      </c>
      <c r="EM45" s="125">
        <v>1</v>
      </c>
      <c r="EN45" s="122"/>
      <c r="EO45" s="126">
        <v>1</v>
      </c>
      <c r="EP45" s="133"/>
      <c r="EQ45" s="133"/>
      <c r="ER45" s="122"/>
      <c r="ES45" s="122"/>
      <c r="ET45" s="135"/>
      <c r="EU45" s="133"/>
      <c r="EV45" s="122"/>
      <c r="EW45" s="122"/>
      <c r="EX45" s="122"/>
      <c r="EY45" s="135"/>
      <c r="EZ45" s="463">
        <v>12483</v>
      </c>
      <c r="FA45" s="454">
        <v>4.9238305153084664E-4</v>
      </c>
    </row>
    <row r="46" spans="1:157" ht="13.5" thickBot="1" x14ac:dyDescent="0.25">
      <c r="B46" s="137" t="s">
        <v>418</v>
      </c>
      <c r="C46" s="138">
        <v>98</v>
      </c>
      <c r="D46" s="139">
        <v>1</v>
      </c>
      <c r="E46" s="140">
        <v>99</v>
      </c>
      <c r="F46" s="141"/>
      <c r="G46" s="138">
        <v>261</v>
      </c>
      <c r="H46" s="139"/>
      <c r="I46" s="142">
        <v>261</v>
      </c>
      <c r="J46" s="141"/>
      <c r="K46" s="143">
        <v>4950</v>
      </c>
      <c r="L46" s="138">
        <v>45</v>
      </c>
      <c r="M46" s="139">
        <v>47</v>
      </c>
      <c r="N46" s="139">
        <v>2494</v>
      </c>
      <c r="O46" s="139">
        <v>104</v>
      </c>
      <c r="P46" s="139">
        <v>1</v>
      </c>
      <c r="Q46" s="139"/>
      <c r="R46" s="139">
        <v>0</v>
      </c>
      <c r="S46" s="142">
        <v>2691</v>
      </c>
      <c r="T46" s="138">
        <v>0</v>
      </c>
      <c r="U46" s="139"/>
      <c r="V46" s="142">
        <v>0</v>
      </c>
      <c r="W46" s="138">
        <v>85</v>
      </c>
      <c r="X46" s="139">
        <v>1</v>
      </c>
      <c r="Y46" s="139"/>
      <c r="Z46" s="142">
        <v>86</v>
      </c>
      <c r="AA46" s="138">
        <v>1723</v>
      </c>
      <c r="AB46" s="139"/>
      <c r="AC46" s="139"/>
      <c r="AD46" s="142">
        <v>1723</v>
      </c>
      <c r="AE46" s="138">
        <v>11</v>
      </c>
      <c r="AF46" s="139">
        <v>1</v>
      </c>
      <c r="AG46" s="139">
        <v>1</v>
      </c>
      <c r="AH46" s="140">
        <v>13</v>
      </c>
      <c r="AI46" s="141"/>
      <c r="AJ46" s="141"/>
      <c r="AK46" s="141"/>
      <c r="AL46" s="138">
        <v>5</v>
      </c>
      <c r="AM46" s="139">
        <v>5</v>
      </c>
      <c r="AN46" s="142">
        <v>10</v>
      </c>
      <c r="AO46" s="138"/>
      <c r="AP46" s="139"/>
      <c r="AQ46" s="139">
        <v>4</v>
      </c>
      <c r="AR46" s="139">
        <v>27</v>
      </c>
      <c r="AS46" s="139"/>
      <c r="AT46" s="139"/>
      <c r="AU46" s="142">
        <v>31</v>
      </c>
      <c r="AV46" s="144">
        <v>1</v>
      </c>
      <c r="AW46" s="141"/>
      <c r="AX46" s="138">
        <v>16</v>
      </c>
      <c r="AY46" s="139">
        <v>121</v>
      </c>
      <c r="AZ46" s="139">
        <v>1023</v>
      </c>
      <c r="BA46" s="139">
        <v>10</v>
      </c>
      <c r="BB46" s="139">
        <v>7</v>
      </c>
      <c r="BC46" s="139"/>
      <c r="BD46" s="142">
        <v>1177</v>
      </c>
      <c r="BE46" s="141"/>
      <c r="BF46" s="141"/>
      <c r="BG46" s="141"/>
      <c r="BH46" s="141"/>
      <c r="BI46" s="138">
        <v>17</v>
      </c>
      <c r="BJ46" s="139">
        <v>0</v>
      </c>
      <c r="BK46" s="142">
        <v>17</v>
      </c>
      <c r="BL46" s="141"/>
      <c r="BM46" s="138">
        <v>13</v>
      </c>
      <c r="BN46" s="139"/>
      <c r="BO46" s="142">
        <v>13</v>
      </c>
      <c r="BP46" s="138">
        <v>261</v>
      </c>
      <c r="BQ46" s="139">
        <v>3</v>
      </c>
      <c r="BR46" s="139"/>
      <c r="BS46" s="139"/>
      <c r="BT46" s="142">
        <v>264</v>
      </c>
      <c r="BU46" s="141"/>
      <c r="BV46" s="141">
        <v>1</v>
      </c>
      <c r="BW46" s="138">
        <v>105382</v>
      </c>
      <c r="BX46" s="139">
        <v>91</v>
      </c>
      <c r="BY46" s="139">
        <v>6509</v>
      </c>
      <c r="BZ46" s="139">
        <v>20</v>
      </c>
      <c r="CA46" s="139">
        <v>82</v>
      </c>
      <c r="CB46" s="139">
        <v>12</v>
      </c>
      <c r="CC46" s="139">
        <v>1</v>
      </c>
      <c r="CD46" s="139">
        <v>60</v>
      </c>
      <c r="CE46" s="139">
        <v>4</v>
      </c>
      <c r="CF46" s="142">
        <v>112161</v>
      </c>
      <c r="CG46" s="138">
        <v>1</v>
      </c>
      <c r="CH46" s="139">
        <v>345</v>
      </c>
      <c r="CI46" s="139">
        <v>49</v>
      </c>
      <c r="CJ46" s="139">
        <v>6</v>
      </c>
      <c r="CK46" s="139"/>
      <c r="CL46" s="139"/>
      <c r="CM46" s="139"/>
      <c r="CN46" s="142">
        <v>401</v>
      </c>
      <c r="CO46" s="141"/>
      <c r="CP46" s="138"/>
      <c r="CQ46" s="139"/>
      <c r="CR46" s="142"/>
      <c r="CS46" s="141">
        <v>3</v>
      </c>
      <c r="CT46" s="141">
        <v>21</v>
      </c>
      <c r="CU46" s="141"/>
      <c r="CV46" s="138"/>
      <c r="CW46" s="139">
        <v>93</v>
      </c>
      <c r="CX46" s="142">
        <v>93</v>
      </c>
      <c r="CY46" s="141">
        <v>1</v>
      </c>
      <c r="CZ46" s="141"/>
      <c r="DA46" s="141"/>
      <c r="DB46" s="141"/>
      <c r="DC46" s="138">
        <v>7</v>
      </c>
      <c r="DD46" s="139">
        <v>8</v>
      </c>
      <c r="DE46" s="139">
        <v>1</v>
      </c>
      <c r="DF46" s="139"/>
      <c r="DG46" s="142">
        <v>16</v>
      </c>
      <c r="DH46" s="138">
        <v>46</v>
      </c>
      <c r="DI46" s="139">
        <v>85</v>
      </c>
      <c r="DJ46" s="139">
        <v>21</v>
      </c>
      <c r="DK46" s="139">
        <v>299</v>
      </c>
      <c r="DL46" s="139">
        <v>99</v>
      </c>
      <c r="DM46" s="139">
        <v>74</v>
      </c>
      <c r="DN46" s="139">
        <v>2</v>
      </c>
      <c r="DO46" s="139">
        <v>9</v>
      </c>
      <c r="DP46" s="139">
        <v>2</v>
      </c>
      <c r="DQ46" s="139">
        <v>5</v>
      </c>
      <c r="DR46" s="139"/>
      <c r="DS46" s="142">
        <v>642</v>
      </c>
      <c r="DT46" s="141"/>
      <c r="DU46" s="143">
        <v>0</v>
      </c>
      <c r="DV46" s="138"/>
      <c r="DW46" s="139"/>
      <c r="DX46" s="139"/>
      <c r="DY46" s="142"/>
      <c r="DZ46" s="141"/>
      <c r="EA46" s="138"/>
      <c r="EB46" s="139">
        <v>36</v>
      </c>
      <c r="EC46" s="142">
        <v>36</v>
      </c>
      <c r="ED46" s="138"/>
      <c r="EE46" s="139">
        <v>1</v>
      </c>
      <c r="EF46" s="142">
        <v>1</v>
      </c>
      <c r="EG46" s="141">
        <v>141</v>
      </c>
      <c r="EH46" s="141"/>
      <c r="EI46" s="141">
        <v>19</v>
      </c>
      <c r="EJ46" s="138">
        <v>190</v>
      </c>
      <c r="EK46" s="139">
        <v>12</v>
      </c>
      <c r="EL46" s="142">
        <v>202</v>
      </c>
      <c r="EM46" s="138">
        <v>48</v>
      </c>
      <c r="EN46" s="139">
        <v>5</v>
      </c>
      <c r="EO46" s="142">
        <v>53</v>
      </c>
      <c r="EP46" s="143"/>
      <c r="EQ46" s="143"/>
      <c r="ER46" s="139">
        <v>32</v>
      </c>
      <c r="ES46" s="139"/>
      <c r="ET46" s="144">
        <v>32</v>
      </c>
      <c r="EU46" s="143"/>
      <c r="EV46" s="139"/>
      <c r="EW46" s="139"/>
      <c r="EX46" s="139"/>
      <c r="EY46" s="144"/>
      <c r="EZ46" s="464">
        <v>125159</v>
      </c>
      <c r="FA46" s="455">
        <v>4.9368076861771399E-3</v>
      </c>
    </row>
    <row r="47" spans="1:157" s="115" customFormat="1" ht="13.5" thickBot="1" x14ac:dyDescent="0.25">
      <c r="B47" s="118" t="s">
        <v>419</v>
      </c>
      <c r="C47" s="127">
        <v>772</v>
      </c>
      <c r="D47" s="123">
        <v>725</v>
      </c>
      <c r="E47" s="130">
        <v>1497</v>
      </c>
      <c r="F47" s="132">
        <v>1</v>
      </c>
      <c r="G47" s="127">
        <v>399161</v>
      </c>
      <c r="H47" s="123"/>
      <c r="I47" s="128">
        <v>399161</v>
      </c>
      <c r="J47" s="132"/>
      <c r="K47" s="134">
        <v>62848</v>
      </c>
      <c r="L47" s="127">
        <v>880</v>
      </c>
      <c r="M47" s="123">
        <v>500</v>
      </c>
      <c r="N47" s="123">
        <v>94531</v>
      </c>
      <c r="O47" s="123">
        <v>8753</v>
      </c>
      <c r="P47" s="123">
        <v>8</v>
      </c>
      <c r="Q47" s="123">
        <v>7</v>
      </c>
      <c r="R47" s="123">
        <v>2</v>
      </c>
      <c r="S47" s="128">
        <v>104681</v>
      </c>
      <c r="T47" s="127">
        <v>15221</v>
      </c>
      <c r="U47" s="123">
        <v>5691</v>
      </c>
      <c r="V47" s="128">
        <v>20912</v>
      </c>
      <c r="W47" s="127">
        <v>35553</v>
      </c>
      <c r="X47" s="123">
        <v>46</v>
      </c>
      <c r="Y47" s="123">
        <v>5</v>
      </c>
      <c r="Z47" s="128">
        <v>35604</v>
      </c>
      <c r="AA47" s="127">
        <v>10310</v>
      </c>
      <c r="AB47" s="123">
        <v>9</v>
      </c>
      <c r="AC47" s="123"/>
      <c r="AD47" s="128">
        <v>10319</v>
      </c>
      <c r="AE47" s="127">
        <v>53</v>
      </c>
      <c r="AF47" s="123">
        <v>106</v>
      </c>
      <c r="AG47" s="123">
        <v>1</v>
      </c>
      <c r="AH47" s="130">
        <v>160</v>
      </c>
      <c r="AI47" s="132">
        <v>6</v>
      </c>
      <c r="AJ47" s="132"/>
      <c r="AK47" s="132"/>
      <c r="AL47" s="127">
        <v>51</v>
      </c>
      <c r="AM47" s="123">
        <v>334</v>
      </c>
      <c r="AN47" s="128">
        <v>385</v>
      </c>
      <c r="AO47" s="127">
        <v>2</v>
      </c>
      <c r="AP47" s="123">
        <v>8</v>
      </c>
      <c r="AQ47" s="123">
        <v>29</v>
      </c>
      <c r="AR47" s="123">
        <v>321</v>
      </c>
      <c r="AS47" s="123">
        <v>247</v>
      </c>
      <c r="AT47" s="123">
        <v>23</v>
      </c>
      <c r="AU47" s="128">
        <v>630</v>
      </c>
      <c r="AV47" s="136">
        <v>4779</v>
      </c>
      <c r="AW47" s="132">
        <v>8</v>
      </c>
      <c r="AX47" s="127">
        <v>5283</v>
      </c>
      <c r="AY47" s="123">
        <v>2412</v>
      </c>
      <c r="AZ47" s="123">
        <v>9964</v>
      </c>
      <c r="BA47" s="123">
        <v>76</v>
      </c>
      <c r="BB47" s="123">
        <v>101</v>
      </c>
      <c r="BC47" s="123"/>
      <c r="BD47" s="128">
        <v>17836</v>
      </c>
      <c r="BE47" s="132"/>
      <c r="BF47" s="132"/>
      <c r="BG47" s="132">
        <v>2</v>
      </c>
      <c r="BH47" s="132">
        <v>0</v>
      </c>
      <c r="BI47" s="127">
        <v>71</v>
      </c>
      <c r="BJ47" s="123">
        <v>0</v>
      </c>
      <c r="BK47" s="128">
        <v>71</v>
      </c>
      <c r="BL47" s="132">
        <v>40</v>
      </c>
      <c r="BM47" s="127">
        <v>72304</v>
      </c>
      <c r="BN47" s="123">
        <v>8</v>
      </c>
      <c r="BO47" s="128">
        <v>72312</v>
      </c>
      <c r="BP47" s="127">
        <v>404</v>
      </c>
      <c r="BQ47" s="123">
        <v>1136</v>
      </c>
      <c r="BR47" s="123"/>
      <c r="BS47" s="123"/>
      <c r="BT47" s="128">
        <v>1540</v>
      </c>
      <c r="BU47" s="132">
        <v>2386</v>
      </c>
      <c r="BV47" s="132">
        <v>63604</v>
      </c>
      <c r="BW47" s="127">
        <v>1063145</v>
      </c>
      <c r="BX47" s="123">
        <v>4152</v>
      </c>
      <c r="BY47" s="123">
        <v>105690</v>
      </c>
      <c r="BZ47" s="123">
        <v>3693</v>
      </c>
      <c r="CA47" s="123">
        <v>446</v>
      </c>
      <c r="CB47" s="123">
        <v>653</v>
      </c>
      <c r="CC47" s="123">
        <v>418</v>
      </c>
      <c r="CD47" s="123">
        <v>1247</v>
      </c>
      <c r="CE47" s="123">
        <v>276</v>
      </c>
      <c r="CF47" s="128">
        <v>1179720</v>
      </c>
      <c r="CG47" s="127">
        <v>705</v>
      </c>
      <c r="CH47" s="123">
        <v>44463</v>
      </c>
      <c r="CI47" s="123">
        <v>1119</v>
      </c>
      <c r="CJ47" s="123">
        <v>1172</v>
      </c>
      <c r="CK47" s="123">
        <v>0</v>
      </c>
      <c r="CL47" s="123">
        <v>4</v>
      </c>
      <c r="CM47" s="123"/>
      <c r="CN47" s="128">
        <v>47463</v>
      </c>
      <c r="CO47" s="132"/>
      <c r="CP47" s="127"/>
      <c r="CQ47" s="123"/>
      <c r="CR47" s="128"/>
      <c r="CS47" s="132">
        <v>145</v>
      </c>
      <c r="CT47" s="132">
        <v>472</v>
      </c>
      <c r="CU47" s="132">
        <v>4</v>
      </c>
      <c r="CV47" s="127"/>
      <c r="CW47" s="123">
        <v>3535</v>
      </c>
      <c r="CX47" s="128">
        <v>3535</v>
      </c>
      <c r="CY47" s="132">
        <v>1151</v>
      </c>
      <c r="CZ47" s="132">
        <v>1</v>
      </c>
      <c r="DA47" s="132"/>
      <c r="DB47" s="132"/>
      <c r="DC47" s="127">
        <v>806</v>
      </c>
      <c r="DD47" s="123">
        <v>396</v>
      </c>
      <c r="DE47" s="123">
        <v>83</v>
      </c>
      <c r="DF47" s="123">
        <v>16</v>
      </c>
      <c r="DG47" s="128">
        <v>1301</v>
      </c>
      <c r="DH47" s="127">
        <v>303</v>
      </c>
      <c r="DI47" s="123">
        <v>1412</v>
      </c>
      <c r="DJ47" s="123">
        <v>289</v>
      </c>
      <c r="DK47" s="123">
        <v>6467</v>
      </c>
      <c r="DL47" s="123">
        <v>526</v>
      </c>
      <c r="DM47" s="123">
        <v>4090</v>
      </c>
      <c r="DN47" s="123">
        <v>53</v>
      </c>
      <c r="DO47" s="123">
        <v>24</v>
      </c>
      <c r="DP47" s="123">
        <v>44</v>
      </c>
      <c r="DQ47" s="123">
        <v>160</v>
      </c>
      <c r="DR47" s="123">
        <v>24</v>
      </c>
      <c r="DS47" s="128">
        <v>13392</v>
      </c>
      <c r="DT47" s="132"/>
      <c r="DU47" s="134">
        <v>31</v>
      </c>
      <c r="DV47" s="127">
        <v>4</v>
      </c>
      <c r="DW47" s="123">
        <v>8</v>
      </c>
      <c r="DX47" s="123">
        <v>14</v>
      </c>
      <c r="DY47" s="128">
        <v>26</v>
      </c>
      <c r="DZ47" s="132">
        <v>3</v>
      </c>
      <c r="EA47" s="127">
        <v>10</v>
      </c>
      <c r="EB47" s="123">
        <v>2542</v>
      </c>
      <c r="EC47" s="128">
        <v>2552</v>
      </c>
      <c r="ED47" s="127"/>
      <c r="EE47" s="123">
        <v>124</v>
      </c>
      <c r="EF47" s="128">
        <v>124</v>
      </c>
      <c r="EG47" s="132">
        <v>141</v>
      </c>
      <c r="EH47" s="132">
        <v>1</v>
      </c>
      <c r="EI47" s="132">
        <v>656</v>
      </c>
      <c r="EJ47" s="127">
        <v>9401</v>
      </c>
      <c r="EK47" s="123">
        <v>68</v>
      </c>
      <c r="EL47" s="128">
        <v>9469</v>
      </c>
      <c r="EM47" s="127">
        <v>591</v>
      </c>
      <c r="EN47" s="123">
        <v>863</v>
      </c>
      <c r="EO47" s="128">
        <v>1454</v>
      </c>
      <c r="EP47" s="134"/>
      <c r="EQ47" s="134">
        <v>708</v>
      </c>
      <c r="ER47" s="123">
        <v>220469</v>
      </c>
      <c r="ES47" s="123">
        <v>82</v>
      </c>
      <c r="ET47" s="136">
        <v>221259</v>
      </c>
      <c r="EU47" s="134">
        <v>171</v>
      </c>
      <c r="EV47" s="123">
        <v>2</v>
      </c>
      <c r="EW47" s="123">
        <v>143</v>
      </c>
      <c r="EX47" s="123">
        <v>128</v>
      </c>
      <c r="EY47" s="136">
        <v>444</v>
      </c>
      <c r="EZ47" s="465">
        <v>2282126</v>
      </c>
      <c r="FA47" s="456">
        <v>9.0016836005598413E-2</v>
      </c>
    </row>
    <row r="48" spans="1:157" s="115" customFormat="1" ht="13.5" thickBot="1" x14ac:dyDescent="0.25">
      <c r="B48" s="118" t="s">
        <v>420</v>
      </c>
      <c r="C48" s="127">
        <v>66519</v>
      </c>
      <c r="D48" s="123">
        <v>728</v>
      </c>
      <c r="E48" s="130">
        <v>67247</v>
      </c>
      <c r="F48" s="132">
        <v>1</v>
      </c>
      <c r="G48" s="127">
        <v>399211</v>
      </c>
      <c r="H48" s="123"/>
      <c r="I48" s="128">
        <v>399211</v>
      </c>
      <c r="J48" s="132"/>
      <c r="K48" s="134">
        <v>164818</v>
      </c>
      <c r="L48" s="127">
        <v>1063</v>
      </c>
      <c r="M48" s="123">
        <v>720</v>
      </c>
      <c r="N48" s="123">
        <v>359924</v>
      </c>
      <c r="O48" s="123">
        <v>9440</v>
      </c>
      <c r="P48" s="123">
        <v>31</v>
      </c>
      <c r="Q48" s="123">
        <v>158</v>
      </c>
      <c r="R48" s="123">
        <v>11</v>
      </c>
      <c r="S48" s="128">
        <v>371347</v>
      </c>
      <c r="T48" s="127">
        <v>15267</v>
      </c>
      <c r="U48" s="123">
        <v>5697</v>
      </c>
      <c r="V48" s="128">
        <v>20964</v>
      </c>
      <c r="W48" s="127">
        <v>41968</v>
      </c>
      <c r="X48" s="123">
        <v>84</v>
      </c>
      <c r="Y48" s="123">
        <v>9</v>
      </c>
      <c r="Z48" s="128">
        <v>42061</v>
      </c>
      <c r="AA48" s="127">
        <v>13442</v>
      </c>
      <c r="AB48" s="123">
        <v>12</v>
      </c>
      <c r="AC48" s="123"/>
      <c r="AD48" s="128">
        <v>13454</v>
      </c>
      <c r="AE48" s="127">
        <v>143</v>
      </c>
      <c r="AF48" s="123">
        <v>116</v>
      </c>
      <c r="AG48" s="123">
        <v>1</v>
      </c>
      <c r="AH48" s="130">
        <v>260</v>
      </c>
      <c r="AI48" s="132">
        <v>6</v>
      </c>
      <c r="AJ48" s="132"/>
      <c r="AK48" s="132"/>
      <c r="AL48" s="127">
        <v>937</v>
      </c>
      <c r="AM48" s="123">
        <v>335</v>
      </c>
      <c r="AN48" s="128">
        <v>1272</v>
      </c>
      <c r="AO48" s="127">
        <v>4</v>
      </c>
      <c r="AP48" s="123">
        <v>8</v>
      </c>
      <c r="AQ48" s="123">
        <v>39</v>
      </c>
      <c r="AR48" s="123">
        <v>323</v>
      </c>
      <c r="AS48" s="123">
        <v>249</v>
      </c>
      <c r="AT48" s="123">
        <v>23</v>
      </c>
      <c r="AU48" s="128">
        <v>646</v>
      </c>
      <c r="AV48" s="136">
        <v>4779</v>
      </c>
      <c r="AW48" s="132">
        <v>1701</v>
      </c>
      <c r="AX48" s="127">
        <v>5559</v>
      </c>
      <c r="AY48" s="123">
        <v>3408</v>
      </c>
      <c r="AZ48" s="123">
        <v>13638</v>
      </c>
      <c r="BA48" s="123">
        <v>102</v>
      </c>
      <c r="BB48" s="123">
        <v>197</v>
      </c>
      <c r="BC48" s="123"/>
      <c r="BD48" s="128">
        <v>22904</v>
      </c>
      <c r="BE48" s="132">
        <v>21</v>
      </c>
      <c r="BF48" s="132"/>
      <c r="BG48" s="132">
        <v>3</v>
      </c>
      <c r="BH48" s="132">
        <v>1</v>
      </c>
      <c r="BI48" s="127">
        <v>9186</v>
      </c>
      <c r="BJ48" s="123">
        <v>88</v>
      </c>
      <c r="BK48" s="128">
        <v>9274</v>
      </c>
      <c r="BL48" s="132">
        <v>55</v>
      </c>
      <c r="BM48" s="127">
        <v>72341</v>
      </c>
      <c r="BN48" s="123">
        <v>850</v>
      </c>
      <c r="BO48" s="128">
        <v>73191</v>
      </c>
      <c r="BP48" s="127">
        <v>21511</v>
      </c>
      <c r="BQ48" s="123">
        <v>1153</v>
      </c>
      <c r="BR48" s="123">
        <v>95745</v>
      </c>
      <c r="BS48" s="123">
        <v>357</v>
      </c>
      <c r="BT48" s="128">
        <v>118766</v>
      </c>
      <c r="BU48" s="132">
        <v>2388</v>
      </c>
      <c r="BV48" s="132">
        <v>63621</v>
      </c>
      <c r="BW48" s="127">
        <v>2249456</v>
      </c>
      <c r="BX48" s="123">
        <v>4283</v>
      </c>
      <c r="BY48" s="123">
        <v>582678</v>
      </c>
      <c r="BZ48" s="123">
        <v>3739</v>
      </c>
      <c r="CA48" s="123">
        <v>501</v>
      </c>
      <c r="CB48" s="123">
        <v>656</v>
      </c>
      <c r="CC48" s="123">
        <v>418</v>
      </c>
      <c r="CD48" s="123">
        <v>1329</v>
      </c>
      <c r="CE48" s="123">
        <v>277</v>
      </c>
      <c r="CF48" s="128">
        <v>2843337</v>
      </c>
      <c r="CG48" s="127">
        <v>946</v>
      </c>
      <c r="CH48" s="123">
        <v>67760</v>
      </c>
      <c r="CI48" s="123">
        <v>1597</v>
      </c>
      <c r="CJ48" s="123">
        <v>1225</v>
      </c>
      <c r="CK48" s="123">
        <v>53</v>
      </c>
      <c r="CL48" s="123">
        <v>4</v>
      </c>
      <c r="CM48" s="123"/>
      <c r="CN48" s="128">
        <v>71585</v>
      </c>
      <c r="CO48" s="132"/>
      <c r="CP48" s="127"/>
      <c r="CQ48" s="123"/>
      <c r="CR48" s="128"/>
      <c r="CS48" s="132">
        <v>165</v>
      </c>
      <c r="CT48" s="132">
        <v>999</v>
      </c>
      <c r="CU48" s="132">
        <v>55475</v>
      </c>
      <c r="CV48" s="127">
        <v>13</v>
      </c>
      <c r="CW48" s="123">
        <v>3588</v>
      </c>
      <c r="CX48" s="128">
        <v>3601</v>
      </c>
      <c r="CY48" s="132">
        <v>1795</v>
      </c>
      <c r="CZ48" s="132">
        <v>193</v>
      </c>
      <c r="DA48" s="132">
        <v>4</v>
      </c>
      <c r="DB48" s="132"/>
      <c r="DC48" s="127">
        <v>4424</v>
      </c>
      <c r="DD48" s="123">
        <v>6871</v>
      </c>
      <c r="DE48" s="123">
        <v>5028</v>
      </c>
      <c r="DF48" s="123">
        <v>18</v>
      </c>
      <c r="DG48" s="128">
        <v>16341</v>
      </c>
      <c r="DH48" s="127">
        <v>1960</v>
      </c>
      <c r="DI48" s="123">
        <v>33771</v>
      </c>
      <c r="DJ48" s="123">
        <v>530</v>
      </c>
      <c r="DK48" s="123">
        <v>7594</v>
      </c>
      <c r="DL48" s="123">
        <v>4726</v>
      </c>
      <c r="DM48" s="123">
        <v>17368</v>
      </c>
      <c r="DN48" s="123">
        <v>436</v>
      </c>
      <c r="DO48" s="123">
        <v>291</v>
      </c>
      <c r="DP48" s="123">
        <v>247</v>
      </c>
      <c r="DQ48" s="123">
        <v>347</v>
      </c>
      <c r="DR48" s="123">
        <v>26</v>
      </c>
      <c r="DS48" s="128">
        <v>67296</v>
      </c>
      <c r="DT48" s="132"/>
      <c r="DU48" s="134">
        <v>31</v>
      </c>
      <c r="DV48" s="127">
        <v>4</v>
      </c>
      <c r="DW48" s="123">
        <v>2054</v>
      </c>
      <c r="DX48" s="123">
        <v>14</v>
      </c>
      <c r="DY48" s="128">
        <v>2072</v>
      </c>
      <c r="DZ48" s="132">
        <v>3</v>
      </c>
      <c r="EA48" s="127">
        <v>315</v>
      </c>
      <c r="EB48" s="123">
        <v>3044</v>
      </c>
      <c r="EC48" s="128">
        <v>3359</v>
      </c>
      <c r="ED48" s="127">
        <v>2</v>
      </c>
      <c r="EE48" s="123">
        <v>141</v>
      </c>
      <c r="EF48" s="128">
        <v>143</v>
      </c>
      <c r="EG48" s="132">
        <v>141</v>
      </c>
      <c r="EH48" s="132">
        <v>3</v>
      </c>
      <c r="EI48" s="132">
        <v>67668</v>
      </c>
      <c r="EJ48" s="127">
        <v>10070</v>
      </c>
      <c r="EK48" s="123">
        <v>2454</v>
      </c>
      <c r="EL48" s="128">
        <v>12524</v>
      </c>
      <c r="EM48" s="127">
        <v>40315</v>
      </c>
      <c r="EN48" s="123">
        <v>978</v>
      </c>
      <c r="EO48" s="128">
        <v>41293</v>
      </c>
      <c r="EP48" s="134"/>
      <c r="EQ48" s="134">
        <v>708</v>
      </c>
      <c r="ER48" s="123">
        <v>220513</v>
      </c>
      <c r="ES48" s="123">
        <v>82</v>
      </c>
      <c r="ET48" s="136">
        <v>221303</v>
      </c>
      <c r="EU48" s="134">
        <v>171</v>
      </c>
      <c r="EV48" s="123">
        <v>12</v>
      </c>
      <c r="EW48" s="123">
        <v>144</v>
      </c>
      <c r="EX48" s="123">
        <v>128</v>
      </c>
      <c r="EY48" s="136">
        <v>455</v>
      </c>
      <c r="EZ48" s="465">
        <v>4787777</v>
      </c>
      <c r="FA48" s="456">
        <v>0.18885045656566549</v>
      </c>
    </row>
    <row r="49" spans="2:157" x14ac:dyDescent="0.2">
      <c r="B49" s="145" t="s">
        <v>278</v>
      </c>
      <c r="C49" s="146">
        <v>33663</v>
      </c>
      <c r="D49" s="147">
        <v>1</v>
      </c>
      <c r="E49" s="148">
        <v>33664</v>
      </c>
      <c r="F49" s="149">
        <v>0</v>
      </c>
      <c r="G49" s="146">
        <v>283</v>
      </c>
      <c r="H49" s="147"/>
      <c r="I49" s="150">
        <v>283</v>
      </c>
      <c r="J49" s="149">
        <v>2</v>
      </c>
      <c r="K49" s="151">
        <v>65345</v>
      </c>
      <c r="L49" s="146">
        <v>13512</v>
      </c>
      <c r="M49" s="147">
        <v>1899</v>
      </c>
      <c r="N49" s="147">
        <v>1979539</v>
      </c>
      <c r="O49" s="147">
        <v>23925</v>
      </c>
      <c r="P49" s="147">
        <v>395</v>
      </c>
      <c r="Q49" s="147">
        <v>20</v>
      </c>
      <c r="R49" s="147">
        <v>8</v>
      </c>
      <c r="S49" s="150">
        <v>2019298</v>
      </c>
      <c r="T49" s="146">
        <v>296</v>
      </c>
      <c r="U49" s="147">
        <v>193</v>
      </c>
      <c r="V49" s="150">
        <v>489</v>
      </c>
      <c r="W49" s="146">
        <v>2512</v>
      </c>
      <c r="X49" s="147">
        <v>61</v>
      </c>
      <c r="Y49" s="147">
        <v>0</v>
      </c>
      <c r="Z49" s="150">
        <v>2573</v>
      </c>
      <c r="AA49" s="146">
        <v>13696</v>
      </c>
      <c r="AB49" s="147">
        <v>46</v>
      </c>
      <c r="AC49" s="147"/>
      <c r="AD49" s="150">
        <v>13742</v>
      </c>
      <c r="AE49" s="146">
        <v>1347</v>
      </c>
      <c r="AF49" s="147">
        <v>1</v>
      </c>
      <c r="AG49" s="147">
        <v>1782</v>
      </c>
      <c r="AH49" s="148">
        <v>3130</v>
      </c>
      <c r="AI49" s="149"/>
      <c r="AJ49" s="149"/>
      <c r="AK49" s="149">
        <v>0</v>
      </c>
      <c r="AL49" s="146">
        <v>303</v>
      </c>
      <c r="AM49" s="147">
        <v>3</v>
      </c>
      <c r="AN49" s="150">
        <v>306</v>
      </c>
      <c r="AO49" s="146"/>
      <c r="AP49" s="147">
        <v>22</v>
      </c>
      <c r="AQ49" s="147">
        <v>59</v>
      </c>
      <c r="AR49" s="147">
        <v>237</v>
      </c>
      <c r="AS49" s="147"/>
      <c r="AT49" s="147">
        <v>1</v>
      </c>
      <c r="AU49" s="150">
        <v>319</v>
      </c>
      <c r="AV49" s="152">
        <v>26</v>
      </c>
      <c r="AW49" s="149">
        <v>36</v>
      </c>
      <c r="AX49" s="146">
        <v>2682</v>
      </c>
      <c r="AY49" s="147">
        <v>32417</v>
      </c>
      <c r="AZ49" s="147">
        <v>197694</v>
      </c>
      <c r="BA49" s="147">
        <v>989</v>
      </c>
      <c r="BB49" s="147">
        <v>4301</v>
      </c>
      <c r="BC49" s="147">
        <v>7</v>
      </c>
      <c r="BD49" s="150">
        <v>238090</v>
      </c>
      <c r="BE49" s="149">
        <v>5238</v>
      </c>
      <c r="BF49" s="149">
        <v>3</v>
      </c>
      <c r="BG49" s="149">
        <v>24</v>
      </c>
      <c r="BH49" s="149">
        <v>56</v>
      </c>
      <c r="BI49" s="146">
        <v>13647</v>
      </c>
      <c r="BJ49" s="147"/>
      <c r="BK49" s="150">
        <v>13647</v>
      </c>
      <c r="BL49" s="149"/>
      <c r="BM49" s="146">
        <v>8</v>
      </c>
      <c r="BN49" s="147">
        <v>1</v>
      </c>
      <c r="BO49" s="150">
        <v>9</v>
      </c>
      <c r="BP49" s="146">
        <v>870</v>
      </c>
      <c r="BQ49" s="147">
        <v>8</v>
      </c>
      <c r="BR49" s="147">
        <v>2</v>
      </c>
      <c r="BS49" s="147"/>
      <c r="BT49" s="150">
        <v>880</v>
      </c>
      <c r="BU49" s="149">
        <v>34</v>
      </c>
      <c r="BV49" s="149">
        <v>2</v>
      </c>
      <c r="BW49" s="146">
        <v>698584</v>
      </c>
      <c r="BX49" s="147">
        <v>34</v>
      </c>
      <c r="BY49" s="147">
        <v>303770</v>
      </c>
      <c r="BZ49" s="147">
        <v>60</v>
      </c>
      <c r="CA49" s="147">
        <v>1985</v>
      </c>
      <c r="CB49" s="147">
        <v>18</v>
      </c>
      <c r="CC49" s="147">
        <v>5</v>
      </c>
      <c r="CD49" s="147">
        <v>1264</v>
      </c>
      <c r="CE49" s="147">
        <v>1</v>
      </c>
      <c r="CF49" s="150">
        <v>1005721</v>
      </c>
      <c r="CG49" s="146">
        <v>116</v>
      </c>
      <c r="CH49" s="147">
        <v>264236</v>
      </c>
      <c r="CI49" s="147">
        <v>2881</v>
      </c>
      <c r="CJ49" s="147">
        <v>4</v>
      </c>
      <c r="CK49" s="147">
        <v>278</v>
      </c>
      <c r="CL49" s="147">
        <v>2</v>
      </c>
      <c r="CM49" s="147">
        <v>3</v>
      </c>
      <c r="CN49" s="150">
        <v>267520</v>
      </c>
      <c r="CO49" s="149">
        <v>6</v>
      </c>
      <c r="CP49" s="146"/>
      <c r="CQ49" s="147"/>
      <c r="CR49" s="150"/>
      <c r="CS49" s="149">
        <v>20162</v>
      </c>
      <c r="CT49" s="149">
        <v>1957</v>
      </c>
      <c r="CU49" s="149"/>
      <c r="CV49" s="146">
        <v>6</v>
      </c>
      <c r="CW49" s="147">
        <v>27</v>
      </c>
      <c r="CX49" s="150">
        <v>33</v>
      </c>
      <c r="CY49" s="149">
        <v>265</v>
      </c>
      <c r="CZ49" s="149">
        <v>1381</v>
      </c>
      <c r="DA49" s="149">
        <v>575</v>
      </c>
      <c r="DB49" s="149">
        <v>3</v>
      </c>
      <c r="DC49" s="146">
        <v>40</v>
      </c>
      <c r="DD49" s="147">
        <v>889</v>
      </c>
      <c r="DE49" s="147">
        <v>201</v>
      </c>
      <c r="DF49" s="147"/>
      <c r="DG49" s="150">
        <v>1130</v>
      </c>
      <c r="DH49" s="146">
        <v>14598</v>
      </c>
      <c r="DI49" s="147">
        <v>69076</v>
      </c>
      <c r="DJ49" s="147">
        <v>1550</v>
      </c>
      <c r="DK49" s="147">
        <v>31879</v>
      </c>
      <c r="DL49" s="147">
        <v>19451</v>
      </c>
      <c r="DM49" s="147">
        <v>30106</v>
      </c>
      <c r="DN49" s="147">
        <v>421</v>
      </c>
      <c r="DO49" s="147">
        <v>247</v>
      </c>
      <c r="DP49" s="147">
        <v>1061</v>
      </c>
      <c r="DQ49" s="147">
        <v>86</v>
      </c>
      <c r="DR49" s="147">
        <v>2</v>
      </c>
      <c r="DS49" s="150">
        <v>168477</v>
      </c>
      <c r="DT49" s="149">
        <v>1</v>
      </c>
      <c r="DU49" s="151">
        <v>18</v>
      </c>
      <c r="DV49" s="146"/>
      <c r="DW49" s="147">
        <v>30</v>
      </c>
      <c r="DX49" s="147">
        <v>0</v>
      </c>
      <c r="DY49" s="150">
        <v>30</v>
      </c>
      <c r="DZ49" s="149">
        <v>1</v>
      </c>
      <c r="EA49" s="146">
        <v>9456</v>
      </c>
      <c r="EB49" s="147">
        <v>10</v>
      </c>
      <c r="EC49" s="150">
        <v>9466</v>
      </c>
      <c r="ED49" s="146">
        <v>6</v>
      </c>
      <c r="EE49" s="147">
        <v>1</v>
      </c>
      <c r="EF49" s="150">
        <v>7</v>
      </c>
      <c r="EG49" s="149">
        <v>21</v>
      </c>
      <c r="EH49" s="149">
        <v>1442</v>
      </c>
      <c r="EI49" s="149">
        <v>3575</v>
      </c>
      <c r="EJ49" s="146">
        <v>46</v>
      </c>
      <c r="EK49" s="147">
        <v>82</v>
      </c>
      <c r="EL49" s="150">
        <v>128</v>
      </c>
      <c r="EM49" s="146">
        <v>6622</v>
      </c>
      <c r="EN49" s="147">
        <v>3</v>
      </c>
      <c r="EO49" s="150">
        <v>6625</v>
      </c>
      <c r="EP49" s="151">
        <v>5</v>
      </c>
      <c r="EQ49" s="151">
        <v>4</v>
      </c>
      <c r="ER49" s="147">
        <v>34</v>
      </c>
      <c r="ES49" s="147"/>
      <c r="ET49" s="152">
        <v>38</v>
      </c>
      <c r="EU49" s="151">
        <v>1</v>
      </c>
      <c r="EV49" s="147">
        <v>4288</v>
      </c>
      <c r="EW49" s="147">
        <v>2</v>
      </c>
      <c r="EX49" s="147"/>
      <c r="EY49" s="152">
        <v>4291</v>
      </c>
      <c r="EZ49" s="466">
        <v>3890074</v>
      </c>
      <c r="FA49" s="453">
        <v>0.15344120057684904</v>
      </c>
    </row>
    <row r="50" spans="2:157" x14ac:dyDescent="0.2">
      <c r="B50" s="124" t="s">
        <v>450</v>
      </c>
      <c r="C50" s="125">
        <v>293</v>
      </c>
      <c r="D50" s="122"/>
      <c r="E50" s="129">
        <v>293</v>
      </c>
      <c r="F50" s="131"/>
      <c r="G50" s="125">
        <v>24</v>
      </c>
      <c r="H50" s="122"/>
      <c r="I50" s="126">
        <v>24</v>
      </c>
      <c r="J50" s="131"/>
      <c r="K50" s="133">
        <v>13327</v>
      </c>
      <c r="L50" s="125">
        <v>18</v>
      </c>
      <c r="M50" s="122">
        <v>143</v>
      </c>
      <c r="N50" s="122">
        <v>80304</v>
      </c>
      <c r="O50" s="122">
        <v>409</v>
      </c>
      <c r="P50" s="122">
        <v>7</v>
      </c>
      <c r="Q50" s="122">
        <v>2</v>
      </c>
      <c r="R50" s="122"/>
      <c r="S50" s="126">
        <v>80883</v>
      </c>
      <c r="T50" s="125">
        <v>26</v>
      </c>
      <c r="U50" s="122">
        <v>16</v>
      </c>
      <c r="V50" s="126">
        <v>42</v>
      </c>
      <c r="W50" s="125">
        <v>341</v>
      </c>
      <c r="X50" s="122">
        <v>1</v>
      </c>
      <c r="Y50" s="122"/>
      <c r="Z50" s="126">
        <v>342</v>
      </c>
      <c r="AA50" s="125">
        <v>856</v>
      </c>
      <c r="AB50" s="122">
        <v>13</v>
      </c>
      <c r="AC50" s="122"/>
      <c r="AD50" s="126">
        <v>869</v>
      </c>
      <c r="AE50" s="125">
        <v>99</v>
      </c>
      <c r="AF50" s="122"/>
      <c r="AG50" s="122">
        <v>10</v>
      </c>
      <c r="AH50" s="129">
        <v>109</v>
      </c>
      <c r="AI50" s="131"/>
      <c r="AJ50" s="131"/>
      <c r="AK50" s="131"/>
      <c r="AL50" s="125">
        <v>23</v>
      </c>
      <c r="AM50" s="122"/>
      <c r="AN50" s="126">
        <v>23</v>
      </c>
      <c r="AO50" s="125"/>
      <c r="AP50" s="122">
        <v>1</v>
      </c>
      <c r="AQ50" s="122">
        <v>5</v>
      </c>
      <c r="AR50" s="122">
        <v>18</v>
      </c>
      <c r="AS50" s="122"/>
      <c r="AT50" s="122"/>
      <c r="AU50" s="126">
        <v>24</v>
      </c>
      <c r="AV50" s="135">
        <v>0</v>
      </c>
      <c r="AW50" s="131">
        <v>0</v>
      </c>
      <c r="AX50" s="125">
        <v>407</v>
      </c>
      <c r="AY50" s="122">
        <v>2882</v>
      </c>
      <c r="AZ50" s="122">
        <v>48710</v>
      </c>
      <c r="BA50" s="122">
        <v>326</v>
      </c>
      <c r="BB50" s="122">
        <v>596</v>
      </c>
      <c r="BC50" s="122">
        <v>9</v>
      </c>
      <c r="BD50" s="126">
        <v>52930</v>
      </c>
      <c r="BE50" s="131">
        <v>22</v>
      </c>
      <c r="BF50" s="131"/>
      <c r="BG50" s="131">
        <v>3</v>
      </c>
      <c r="BH50" s="131">
        <v>0</v>
      </c>
      <c r="BI50" s="125">
        <v>58</v>
      </c>
      <c r="BJ50" s="122"/>
      <c r="BK50" s="126">
        <v>58</v>
      </c>
      <c r="BL50" s="131"/>
      <c r="BM50" s="125">
        <v>4</v>
      </c>
      <c r="BN50" s="122"/>
      <c r="BO50" s="126">
        <v>4</v>
      </c>
      <c r="BP50" s="125">
        <v>14</v>
      </c>
      <c r="BQ50" s="122"/>
      <c r="BR50" s="122"/>
      <c r="BS50" s="122">
        <v>1</v>
      </c>
      <c r="BT50" s="126">
        <v>15</v>
      </c>
      <c r="BU50" s="131">
        <v>6</v>
      </c>
      <c r="BV50" s="131">
        <v>0</v>
      </c>
      <c r="BW50" s="125">
        <v>89913</v>
      </c>
      <c r="BX50" s="122">
        <v>2</v>
      </c>
      <c r="BY50" s="122">
        <v>46370</v>
      </c>
      <c r="BZ50" s="122">
        <v>2</v>
      </c>
      <c r="CA50" s="122">
        <v>28</v>
      </c>
      <c r="CB50" s="122"/>
      <c r="CC50" s="122"/>
      <c r="CD50" s="122">
        <v>69</v>
      </c>
      <c r="CE50" s="122"/>
      <c r="CF50" s="126">
        <v>136384</v>
      </c>
      <c r="CG50" s="125">
        <v>7</v>
      </c>
      <c r="CH50" s="122">
        <v>13032</v>
      </c>
      <c r="CI50" s="122">
        <v>256</v>
      </c>
      <c r="CJ50" s="122"/>
      <c r="CK50" s="122">
        <v>12</v>
      </c>
      <c r="CL50" s="122"/>
      <c r="CM50" s="122"/>
      <c r="CN50" s="126">
        <v>13307</v>
      </c>
      <c r="CO50" s="131">
        <v>1</v>
      </c>
      <c r="CP50" s="125">
        <v>0</v>
      </c>
      <c r="CQ50" s="122"/>
      <c r="CR50" s="126">
        <v>0</v>
      </c>
      <c r="CS50" s="131">
        <v>2630</v>
      </c>
      <c r="CT50" s="131">
        <v>233</v>
      </c>
      <c r="CU50" s="131"/>
      <c r="CV50" s="125">
        <v>0</v>
      </c>
      <c r="CW50" s="122">
        <v>0</v>
      </c>
      <c r="CX50" s="126">
        <v>0</v>
      </c>
      <c r="CY50" s="131">
        <v>104</v>
      </c>
      <c r="CZ50" s="131">
        <v>5</v>
      </c>
      <c r="DA50" s="131">
        <v>1</v>
      </c>
      <c r="DB50" s="131"/>
      <c r="DC50" s="125">
        <v>1</v>
      </c>
      <c r="DD50" s="122">
        <v>19</v>
      </c>
      <c r="DE50" s="122">
        <v>15</v>
      </c>
      <c r="DF50" s="122"/>
      <c r="DG50" s="126">
        <v>35</v>
      </c>
      <c r="DH50" s="125">
        <v>690</v>
      </c>
      <c r="DI50" s="122">
        <v>3744</v>
      </c>
      <c r="DJ50" s="122">
        <v>64</v>
      </c>
      <c r="DK50" s="122">
        <v>920</v>
      </c>
      <c r="DL50" s="122">
        <v>498</v>
      </c>
      <c r="DM50" s="122">
        <v>876</v>
      </c>
      <c r="DN50" s="122">
        <v>156</v>
      </c>
      <c r="DO50" s="122">
        <v>35</v>
      </c>
      <c r="DP50" s="122">
        <v>59</v>
      </c>
      <c r="DQ50" s="122">
        <v>19</v>
      </c>
      <c r="DR50" s="122"/>
      <c r="DS50" s="126">
        <v>7061</v>
      </c>
      <c r="DT50" s="131"/>
      <c r="DU50" s="133">
        <v>1</v>
      </c>
      <c r="DV50" s="125"/>
      <c r="DW50" s="122">
        <v>2</v>
      </c>
      <c r="DX50" s="122"/>
      <c r="DY50" s="126">
        <v>2</v>
      </c>
      <c r="DZ50" s="131"/>
      <c r="EA50" s="125">
        <v>1190</v>
      </c>
      <c r="EB50" s="122"/>
      <c r="EC50" s="126">
        <v>1190</v>
      </c>
      <c r="ED50" s="125">
        <v>1</v>
      </c>
      <c r="EE50" s="122"/>
      <c r="EF50" s="126">
        <v>1</v>
      </c>
      <c r="EG50" s="131">
        <v>102</v>
      </c>
      <c r="EH50" s="131">
        <v>148</v>
      </c>
      <c r="EI50" s="131">
        <v>59</v>
      </c>
      <c r="EJ50" s="125"/>
      <c r="EK50" s="122">
        <v>8</v>
      </c>
      <c r="EL50" s="126">
        <v>8</v>
      </c>
      <c r="EM50" s="125">
        <v>694</v>
      </c>
      <c r="EN50" s="122"/>
      <c r="EO50" s="126">
        <v>694</v>
      </c>
      <c r="EP50" s="133"/>
      <c r="EQ50" s="133"/>
      <c r="ER50" s="122">
        <v>1</v>
      </c>
      <c r="ES50" s="122"/>
      <c r="ET50" s="135">
        <v>1</v>
      </c>
      <c r="EU50" s="133"/>
      <c r="EV50" s="122">
        <v>5</v>
      </c>
      <c r="EW50" s="122"/>
      <c r="EX50" s="122"/>
      <c r="EY50" s="135">
        <v>5</v>
      </c>
      <c r="EZ50" s="463">
        <v>310946</v>
      </c>
      <c r="FA50" s="454">
        <v>1.2265043686718789E-2</v>
      </c>
    </row>
    <row r="51" spans="2:157" x14ac:dyDescent="0.2">
      <c r="B51" s="124" t="s">
        <v>451</v>
      </c>
      <c r="C51" s="125">
        <v>1521</v>
      </c>
      <c r="D51" s="122"/>
      <c r="E51" s="129">
        <v>1521</v>
      </c>
      <c r="F51" s="131"/>
      <c r="G51" s="125">
        <v>27</v>
      </c>
      <c r="H51" s="122"/>
      <c r="I51" s="126">
        <v>27</v>
      </c>
      <c r="J51" s="131">
        <v>0</v>
      </c>
      <c r="K51" s="133">
        <v>3406</v>
      </c>
      <c r="L51" s="125">
        <v>2247</v>
      </c>
      <c r="M51" s="122">
        <v>203</v>
      </c>
      <c r="N51" s="122">
        <v>143415</v>
      </c>
      <c r="O51" s="122">
        <v>19</v>
      </c>
      <c r="P51" s="122">
        <v>6</v>
      </c>
      <c r="Q51" s="122">
        <v>1</v>
      </c>
      <c r="R51" s="122"/>
      <c r="S51" s="126">
        <v>145891</v>
      </c>
      <c r="T51" s="125">
        <v>81</v>
      </c>
      <c r="U51" s="122">
        <v>7</v>
      </c>
      <c r="V51" s="126">
        <v>88</v>
      </c>
      <c r="W51" s="125">
        <v>265</v>
      </c>
      <c r="X51" s="122"/>
      <c r="Y51" s="122"/>
      <c r="Z51" s="126">
        <v>265</v>
      </c>
      <c r="AA51" s="125">
        <v>2266</v>
      </c>
      <c r="AB51" s="122">
        <v>18</v>
      </c>
      <c r="AC51" s="122"/>
      <c r="AD51" s="126">
        <v>2284</v>
      </c>
      <c r="AE51" s="125">
        <v>154</v>
      </c>
      <c r="AF51" s="122"/>
      <c r="AG51" s="122">
        <v>154</v>
      </c>
      <c r="AH51" s="129">
        <v>308</v>
      </c>
      <c r="AI51" s="131"/>
      <c r="AJ51" s="131"/>
      <c r="AK51" s="131"/>
      <c r="AL51" s="125">
        <v>7</v>
      </c>
      <c r="AM51" s="122">
        <v>3</v>
      </c>
      <c r="AN51" s="126">
        <v>10</v>
      </c>
      <c r="AO51" s="125"/>
      <c r="AP51" s="122">
        <v>2</v>
      </c>
      <c r="AQ51" s="122">
        <v>61</v>
      </c>
      <c r="AR51" s="122">
        <v>12</v>
      </c>
      <c r="AS51" s="122"/>
      <c r="AT51" s="122"/>
      <c r="AU51" s="126">
        <v>75</v>
      </c>
      <c r="AV51" s="135">
        <v>1</v>
      </c>
      <c r="AW51" s="131"/>
      <c r="AX51" s="125">
        <v>463</v>
      </c>
      <c r="AY51" s="122">
        <v>5135</v>
      </c>
      <c r="AZ51" s="122">
        <v>32902</v>
      </c>
      <c r="BA51" s="122">
        <v>34</v>
      </c>
      <c r="BB51" s="122">
        <v>583</v>
      </c>
      <c r="BC51" s="122"/>
      <c r="BD51" s="126">
        <v>39117</v>
      </c>
      <c r="BE51" s="131">
        <v>208</v>
      </c>
      <c r="BF51" s="131"/>
      <c r="BG51" s="131"/>
      <c r="BH51" s="131">
        <v>14581</v>
      </c>
      <c r="BI51" s="125">
        <v>368</v>
      </c>
      <c r="BJ51" s="122"/>
      <c r="BK51" s="126">
        <v>368</v>
      </c>
      <c r="BL51" s="131"/>
      <c r="BM51" s="125"/>
      <c r="BN51" s="122"/>
      <c r="BO51" s="126"/>
      <c r="BP51" s="125">
        <v>29</v>
      </c>
      <c r="BQ51" s="122"/>
      <c r="BR51" s="122"/>
      <c r="BS51" s="122"/>
      <c r="BT51" s="126">
        <v>29</v>
      </c>
      <c r="BU51" s="131">
        <v>3</v>
      </c>
      <c r="BV51" s="131">
        <v>0</v>
      </c>
      <c r="BW51" s="125">
        <v>69705</v>
      </c>
      <c r="BX51" s="122">
        <v>124</v>
      </c>
      <c r="BY51" s="122">
        <v>48782</v>
      </c>
      <c r="BZ51" s="122">
        <v>24</v>
      </c>
      <c r="CA51" s="122">
        <v>50</v>
      </c>
      <c r="CB51" s="122">
        <v>5</v>
      </c>
      <c r="CC51" s="122">
        <v>3</v>
      </c>
      <c r="CD51" s="122">
        <v>81</v>
      </c>
      <c r="CE51" s="122">
        <v>2</v>
      </c>
      <c r="CF51" s="126">
        <v>118776</v>
      </c>
      <c r="CG51" s="125">
        <v>8</v>
      </c>
      <c r="CH51" s="122">
        <v>32935</v>
      </c>
      <c r="CI51" s="122">
        <v>392</v>
      </c>
      <c r="CJ51" s="122">
        <v>0</v>
      </c>
      <c r="CK51" s="122">
        <v>18</v>
      </c>
      <c r="CL51" s="122"/>
      <c r="CM51" s="122"/>
      <c r="CN51" s="126">
        <v>33353</v>
      </c>
      <c r="CO51" s="131"/>
      <c r="CP51" s="125"/>
      <c r="CQ51" s="122"/>
      <c r="CR51" s="126"/>
      <c r="CS51" s="131">
        <v>3047</v>
      </c>
      <c r="CT51" s="131">
        <v>284</v>
      </c>
      <c r="CU51" s="131"/>
      <c r="CV51" s="125">
        <v>1</v>
      </c>
      <c r="CW51" s="122">
        <v>9</v>
      </c>
      <c r="CX51" s="126">
        <v>10</v>
      </c>
      <c r="CY51" s="131">
        <v>192</v>
      </c>
      <c r="CZ51" s="131">
        <v>37</v>
      </c>
      <c r="DA51" s="131">
        <v>9</v>
      </c>
      <c r="DB51" s="131"/>
      <c r="DC51" s="125">
        <v>52</v>
      </c>
      <c r="DD51" s="122">
        <v>24</v>
      </c>
      <c r="DE51" s="122">
        <v>10</v>
      </c>
      <c r="DF51" s="122"/>
      <c r="DG51" s="126">
        <v>86</v>
      </c>
      <c r="DH51" s="125">
        <v>2419</v>
      </c>
      <c r="DI51" s="122">
        <v>8547</v>
      </c>
      <c r="DJ51" s="122">
        <v>142</v>
      </c>
      <c r="DK51" s="122">
        <v>2489</v>
      </c>
      <c r="DL51" s="122">
        <v>1417</v>
      </c>
      <c r="DM51" s="122">
        <v>32685</v>
      </c>
      <c r="DN51" s="122">
        <v>113</v>
      </c>
      <c r="DO51" s="122">
        <v>54</v>
      </c>
      <c r="DP51" s="122">
        <v>248</v>
      </c>
      <c r="DQ51" s="122">
        <v>22</v>
      </c>
      <c r="DR51" s="122"/>
      <c r="DS51" s="126">
        <v>48136</v>
      </c>
      <c r="DT51" s="131"/>
      <c r="DU51" s="133">
        <v>1</v>
      </c>
      <c r="DV51" s="125"/>
      <c r="DW51" s="122"/>
      <c r="DX51" s="122"/>
      <c r="DY51" s="126"/>
      <c r="DZ51" s="131"/>
      <c r="EA51" s="125">
        <v>405</v>
      </c>
      <c r="EB51" s="122">
        <v>1</v>
      </c>
      <c r="EC51" s="126">
        <v>406</v>
      </c>
      <c r="ED51" s="125"/>
      <c r="EE51" s="122">
        <v>2</v>
      </c>
      <c r="EF51" s="126">
        <v>2</v>
      </c>
      <c r="EG51" s="131"/>
      <c r="EH51" s="131">
        <v>3</v>
      </c>
      <c r="EI51" s="131">
        <v>144</v>
      </c>
      <c r="EJ51" s="125"/>
      <c r="EK51" s="122">
        <v>4</v>
      </c>
      <c r="EL51" s="126">
        <v>4</v>
      </c>
      <c r="EM51" s="125">
        <v>786</v>
      </c>
      <c r="EN51" s="122">
        <v>2</v>
      </c>
      <c r="EO51" s="126">
        <v>788</v>
      </c>
      <c r="EP51" s="133"/>
      <c r="EQ51" s="133">
        <v>0</v>
      </c>
      <c r="ER51" s="122">
        <v>3</v>
      </c>
      <c r="ES51" s="122"/>
      <c r="ET51" s="135">
        <v>3</v>
      </c>
      <c r="EU51" s="133"/>
      <c r="EV51" s="122">
        <v>151</v>
      </c>
      <c r="EW51" s="122"/>
      <c r="EX51" s="122"/>
      <c r="EY51" s="135">
        <v>151</v>
      </c>
      <c r="EZ51" s="463">
        <v>413614</v>
      </c>
      <c r="FA51" s="454">
        <v>1.6314709883511944E-2</v>
      </c>
    </row>
    <row r="52" spans="2:157" x14ac:dyDescent="0.2">
      <c r="B52" s="124" t="s">
        <v>452</v>
      </c>
      <c r="C52" s="125">
        <v>30</v>
      </c>
      <c r="D52" s="122"/>
      <c r="E52" s="129">
        <v>30</v>
      </c>
      <c r="F52" s="131"/>
      <c r="G52" s="125">
        <v>33</v>
      </c>
      <c r="H52" s="122"/>
      <c r="I52" s="126">
        <v>33</v>
      </c>
      <c r="J52" s="131"/>
      <c r="K52" s="133">
        <v>340</v>
      </c>
      <c r="L52" s="125">
        <v>13</v>
      </c>
      <c r="M52" s="122">
        <v>35</v>
      </c>
      <c r="N52" s="122">
        <v>46974</v>
      </c>
      <c r="O52" s="122">
        <v>11</v>
      </c>
      <c r="P52" s="122">
        <v>2</v>
      </c>
      <c r="Q52" s="122">
        <v>0</v>
      </c>
      <c r="R52" s="122">
        <v>2</v>
      </c>
      <c r="S52" s="126">
        <v>47037</v>
      </c>
      <c r="T52" s="125">
        <v>48</v>
      </c>
      <c r="U52" s="122">
        <v>22</v>
      </c>
      <c r="V52" s="126">
        <v>70</v>
      </c>
      <c r="W52" s="125">
        <v>257</v>
      </c>
      <c r="X52" s="122"/>
      <c r="Y52" s="122"/>
      <c r="Z52" s="126">
        <v>257</v>
      </c>
      <c r="AA52" s="125">
        <v>128</v>
      </c>
      <c r="AB52" s="122">
        <v>2</v>
      </c>
      <c r="AC52" s="122"/>
      <c r="AD52" s="126">
        <v>130</v>
      </c>
      <c r="AE52" s="125">
        <v>9</v>
      </c>
      <c r="AF52" s="122"/>
      <c r="AG52" s="122"/>
      <c r="AH52" s="129">
        <v>9</v>
      </c>
      <c r="AI52" s="131"/>
      <c r="AJ52" s="131">
        <v>0</v>
      </c>
      <c r="AK52" s="131"/>
      <c r="AL52" s="125">
        <v>0</v>
      </c>
      <c r="AM52" s="122"/>
      <c r="AN52" s="126">
        <v>0</v>
      </c>
      <c r="AO52" s="125"/>
      <c r="AP52" s="122"/>
      <c r="AQ52" s="122"/>
      <c r="AR52" s="122"/>
      <c r="AS52" s="122"/>
      <c r="AT52" s="122"/>
      <c r="AU52" s="126"/>
      <c r="AV52" s="135"/>
      <c r="AW52" s="131">
        <v>1</v>
      </c>
      <c r="AX52" s="125">
        <v>205</v>
      </c>
      <c r="AY52" s="122">
        <v>396</v>
      </c>
      <c r="AZ52" s="122">
        <v>1928</v>
      </c>
      <c r="BA52" s="122">
        <v>20</v>
      </c>
      <c r="BB52" s="122">
        <v>24</v>
      </c>
      <c r="BC52" s="122"/>
      <c r="BD52" s="126">
        <v>2573</v>
      </c>
      <c r="BE52" s="131"/>
      <c r="BF52" s="131"/>
      <c r="BG52" s="131">
        <v>6</v>
      </c>
      <c r="BH52" s="131"/>
      <c r="BI52" s="125">
        <v>4</v>
      </c>
      <c r="BJ52" s="122"/>
      <c r="BK52" s="126">
        <v>4</v>
      </c>
      <c r="BL52" s="131"/>
      <c r="BM52" s="125"/>
      <c r="BN52" s="122"/>
      <c r="BO52" s="126"/>
      <c r="BP52" s="125">
        <v>2</v>
      </c>
      <c r="BQ52" s="122"/>
      <c r="BR52" s="122"/>
      <c r="BS52" s="122"/>
      <c r="BT52" s="126">
        <v>2</v>
      </c>
      <c r="BU52" s="131">
        <v>2</v>
      </c>
      <c r="BV52" s="131"/>
      <c r="BW52" s="125">
        <v>21735</v>
      </c>
      <c r="BX52" s="122">
        <v>0</v>
      </c>
      <c r="BY52" s="122">
        <v>6293</v>
      </c>
      <c r="BZ52" s="122">
        <v>1</v>
      </c>
      <c r="CA52" s="122">
        <v>15</v>
      </c>
      <c r="CB52" s="122"/>
      <c r="CC52" s="122"/>
      <c r="CD52" s="122">
        <v>5</v>
      </c>
      <c r="CE52" s="122"/>
      <c r="CF52" s="126">
        <v>28049</v>
      </c>
      <c r="CG52" s="125"/>
      <c r="CH52" s="122">
        <v>2952</v>
      </c>
      <c r="CI52" s="122">
        <v>35</v>
      </c>
      <c r="CJ52" s="122">
        <v>1</v>
      </c>
      <c r="CK52" s="122">
        <v>21</v>
      </c>
      <c r="CL52" s="122"/>
      <c r="CM52" s="122"/>
      <c r="CN52" s="126">
        <v>3009</v>
      </c>
      <c r="CO52" s="131">
        <v>0</v>
      </c>
      <c r="CP52" s="125"/>
      <c r="CQ52" s="122"/>
      <c r="CR52" s="126"/>
      <c r="CS52" s="131">
        <v>10</v>
      </c>
      <c r="CT52" s="131">
        <v>378</v>
      </c>
      <c r="CU52" s="131"/>
      <c r="CV52" s="125"/>
      <c r="CW52" s="122"/>
      <c r="CX52" s="126"/>
      <c r="CY52" s="131">
        <v>7</v>
      </c>
      <c r="CZ52" s="131"/>
      <c r="DA52" s="131">
        <v>6</v>
      </c>
      <c r="DB52" s="131"/>
      <c r="DC52" s="125">
        <v>1</v>
      </c>
      <c r="DD52" s="122">
        <v>8</v>
      </c>
      <c r="DE52" s="122"/>
      <c r="DF52" s="122"/>
      <c r="DG52" s="126">
        <v>9</v>
      </c>
      <c r="DH52" s="125">
        <v>453</v>
      </c>
      <c r="DI52" s="122">
        <v>712</v>
      </c>
      <c r="DJ52" s="122">
        <v>12</v>
      </c>
      <c r="DK52" s="122">
        <v>261</v>
      </c>
      <c r="DL52" s="122">
        <v>107</v>
      </c>
      <c r="DM52" s="122">
        <v>3418</v>
      </c>
      <c r="DN52" s="122">
        <v>1</v>
      </c>
      <c r="DO52" s="122">
        <v>0</v>
      </c>
      <c r="DP52" s="122">
        <v>26</v>
      </c>
      <c r="DQ52" s="122">
        <v>0</v>
      </c>
      <c r="DR52" s="122"/>
      <c r="DS52" s="126">
        <v>4990</v>
      </c>
      <c r="DT52" s="131"/>
      <c r="DU52" s="133"/>
      <c r="DV52" s="125"/>
      <c r="DW52" s="122">
        <v>1</v>
      </c>
      <c r="DX52" s="122"/>
      <c r="DY52" s="126">
        <v>1</v>
      </c>
      <c r="DZ52" s="131"/>
      <c r="EA52" s="125">
        <v>8</v>
      </c>
      <c r="EB52" s="122"/>
      <c r="EC52" s="126">
        <v>8</v>
      </c>
      <c r="ED52" s="125"/>
      <c r="EE52" s="122"/>
      <c r="EF52" s="126"/>
      <c r="EG52" s="131"/>
      <c r="EH52" s="131"/>
      <c r="EI52" s="131">
        <v>19</v>
      </c>
      <c r="EJ52" s="125">
        <v>11</v>
      </c>
      <c r="EK52" s="122">
        <v>2</v>
      </c>
      <c r="EL52" s="126">
        <v>13</v>
      </c>
      <c r="EM52" s="125">
        <v>332</v>
      </c>
      <c r="EN52" s="122"/>
      <c r="EO52" s="126">
        <v>332</v>
      </c>
      <c r="EP52" s="133"/>
      <c r="EQ52" s="133"/>
      <c r="ER52" s="122">
        <v>3</v>
      </c>
      <c r="ES52" s="122"/>
      <c r="ET52" s="135">
        <v>3</v>
      </c>
      <c r="EU52" s="133"/>
      <c r="EV52" s="122">
        <v>0</v>
      </c>
      <c r="EW52" s="122"/>
      <c r="EX52" s="122"/>
      <c r="EY52" s="135">
        <v>0</v>
      </c>
      <c r="EZ52" s="463">
        <v>87328</v>
      </c>
      <c r="FA52" s="454">
        <v>3.4445908134331312E-3</v>
      </c>
    </row>
    <row r="53" spans="2:157" x14ac:dyDescent="0.2">
      <c r="B53" s="124" t="s">
        <v>453</v>
      </c>
      <c r="C53" s="125">
        <v>82</v>
      </c>
      <c r="D53" s="122">
        <v>1</v>
      </c>
      <c r="E53" s="129">
        <v>83</v>
      </c>
      <c r="F53" s="131"/>
      <c r="G53" s="125">
        <v>29</v>
      </c>
      <c r="H53" s="122"/>
      <c r="I53" s="126">
        <v>29</v>
      </c>
      <c r="J53" s="131"/>
      <c r="K53" s="133">
        <v>2865</v>
      </c>
      <c r="L53" s="125">
        <v>50916</v>
      </c>
      <c r="M53" s="122">
        <v>187</v>
      </c>
      <c r="N53" s="122">
        <v>133316</v>
      </c>
      <c r="O53" s="122">
        <v>12</v>
      </c>
      <c r="P53" s="122">
        <v>11</v>
      </c>
      <c r="Q53" s="122">
        <v>5</v>
      </c>
      <c r="R53" s="122"/>
      <c r="S53" s="126">
        <v>184447</v>
      </c>
      <c r="T53" s="125">
        <v>4</v>
      </c>
      <c r="U53" s="122">
        <v>3</v>
      </c>
      <c r="V53" s="126">
        <v>7</v>
      </c>
      <c r="W53" s="125">
        <v>84</v>
      </c>
      <c r="X53" s="122"/>
      <c r="Y53" s="122"/>
      <c r="Z53" s="126">
        <v>84</v>
      </c>
      <c r="AA53" s="125">
        <v>1646</v>
      </c>
      <c r="AB53" s="122"/>
      <c r="AC53" s="122"/>
      <c r="AD53" s="126">
        <v>1646</v>
      </c>
      <c r="AE53" s="125">
        <v>46</v>
      </c>
      <c r="AF53" s="122">
        <v>1</v>
      </c>
      <c r="AG53" s="122">
        <v>1</v>
      </c>
      <c r="AH53" s="129">
        <v>48</v>
      </c>
      <c r="AI53" s="131"/>
      <c r="AJ53" s="131"/>
      <c r="AK53" s="131"/>
      <c r="AL53" s="125">
        <v>0</v>
      </c>
      <c r="AM53" s="122"/>
      <c r="AN53" s="126">
        <v>0</v>
      </c>
      <c r="AO53" s="125"/>
      <c r="AP53" s="122">
        <v>2</v>
      </c>
      <c r="AQ53" s="122">
        <v>4</v>
      </c>
      <c r="AR53" s="122">
        <v>18</v>
      </c>
      <c r="AS53" s="122"/>
      <c r="AT53" s="122"/>
      <c r="AU53" s="126">
        <v>24</v>
      </c>
      <c r="AV53" s="135">
        <v>1</v>
      </c>
      <c r="AW53" s="131">
        <v>1</v>
      </c>
      <c r="AX53" s="125">
        <v>46</v>
      </c>
      <c r="AY53" s="122">
        <v>528</v>
      </c>
      <c r="AZ53" s="122">
        <v>3217</v>
      </c>
      <c r="BA53" s="122">
        <v>20</v>
      </c>
      <c r="BB53" s="122">
        <v>155</v>
      </c>
      <c r="BC53" s="122"/>
      <c r="BD53" s="126">
        <v>3966</v>
      </c>
      <c r="BE53" s="131">
        <v>1</v>
      </c>
      <c r="BF53" s="131"/>
      <c r="BG53" s="131"/>
      <c r="BH53" s="131">
        <v>7</v>
      </c>
      <c r="BI53" s="125">
        <v>10</v>
      </c>
      <c r="BJ53" s="122"/>
      <c r="BK53" s="126">
        <v>10</v>
      </c>
      <c r="BL53" s="131"/>
      <c r="BM53" s="125">
        <v>1</v>
      </c>
      <c r="BN53" s="122"/>
      <c r="BO53" s="126">
        <v>1</v>
      </c>
      <c r="BP53" s="125">
        <v>4</v>
      </c>
      <c r="BQ53" s="122">
        <v>2</v>
      </c>
      <c r="BR53" s="122"/>
      <c r="BS53" s="122"/>
      <c r="BT53" s="126">
        <v>6</v>
      </c>
      <c r="BU53" s="131">
        <v>0</v>
      </c>
      <c r="BV53" s="131"/>
      <c r="BW53" s="125">
        <v>51952</v>
      </c>
      <c r="BX53" s="122">
        <v>18</v>
      </c>
      <c r="BY53" s="122">
        <v>27156</v>
      </c>
      <c r="BZ53" s="122">
        <v>35</v>
      </c>
      <c r="CA53" s="122">
        <v>41</v>
      </c>
      <c r="CB53" s="122">
        <v>11</v>
      </c>
      <c r="CC53" s="122">
        <v>2</v>
      </c>
      <c r="CD53" s="122">
        <v>23</v>
      </c>
      <c r="CE53" s="122">
        <v>0</v>
      </c>
      <c r="CF53" s="126">
        <v>79238</v>
      </c>
      <c r="CG53" s="125">
        <v>6</v>
      </c>
      <c r="CH53" s="122">
        <v>8812</v>
      </c>
      <c r="CI53" s="122">
        <v>114</v>
      </c>
      <c r="CJ53" s="122">
        <v>12</v>
      </c>
      <c r="CK53" s="122">
        <v>4</v>
      </c>
      <c r="CL53" s="122"/>
      <c r="CM53" s="122"/>
      <c r="CN53" s="126">
        <v>8948</v>
      </c>
      <c r="CO53" s="131"/>
      <c r="CP53" s="125"/>
      <c r="CQ53" s="122"/>
      <c r="CR53" s="126"/>
      <c r="CS53" s="131">
        <v>431</v>
      </c>
      <c r="CT53" s="131">
        <v>93</v>
      </c>
      <c r="CU53" s="131"/>
      <c r="CV53" s="125"/>
      <c r="CW53" s="122">
        <v>79</v>
      </c>
      <c r="CX53" s="126">
        <v>79</v>
      </c>
      <c r="CY53" s="131">
        <v>5318</v>
      </c>
      <c r="CZ53" s="131">
        <v>0</v>
      </c>
      <c r="DA53" s="131"/>
      <c r="DB53" s="131"/>
      <c r="DC53" s="125">
        <v>9</v>
      </c>
      <c r="DD53" s="122">
        <v>56</v>
      </c>
      <c r="DE53" s="122">
        <v>9</v>
      </c>
      <c r="DF53" s="122"/>
      <c r="DG53" s="126">
        <v>74</v>
      </c>
      <c r="DH53" s="125">
        <v>658</v>
      </c>
      <c r="DI53" s="122">
        <v>14892</v>
      </c>
      <c r="DJ53" s="122">
        <v>53</v>
      </c>
      <c r="DK53" s="122">
        <v>963</v>
      </c>
      <c r="DL53" s="122">
        <v>4408</v>
      </c>
      <c r="DM53" s="122">
        <v>20807</v>
      </c>
      <c r="DN53" s="122">
        <v>53</v>
      </c>
      <c r="DO53" s="122">
        <v>35</v>
      </c>
      <c r="DP53" s="122">
        <v>126</v>
      </c>
      <c r="DQ53" s="122">
        <v>21</v>
      </c>
      <c r="DR53" s="122"/>
      <c r="DS53" s="126">
        <v>42016</v>
      </c>
      <c r="DT53" s="131"/>
      <c r="DU53" s="133">
        <v>1</v>
      </c>
      <c r="DV53" s="125"/>
      <c r="DW53" s="122"/>
      <c r="DX53" s="122"/>
      <c r="DY53" s="126"/>
      <c r="DZ53" s="131"/>
      <c r="EA53" s="125">
        <v>4</v>
      </c>
      <c r="EB53" s="122"/>
      <c r="EC53" s="126">
        <v>4</v>
      </c>
      <c r="ED53" s="125"/>
      <c r="EE53" s="122"/>
      <c r="EF53" s="126"/>
      <c r="EG53" s="131"/>
      <c r="EH53" s="131">
        <v>3</v>
      </c>
      <c r="EI53" s="131">
        <v>122</v>
      </c>
      <c r="EJ53" s="125">
        <v>21</v>
      </c>
      <c r="EK53" s="122">
        <v>3</v>
      </c>
      <c r="EL53" s="126">
        <v>24</v>
      </c>
      <c r="EM53" s="125">
        <v>33</v>
      </c>
      <c r="EN53" s="122"/>
      <c r="EO53" s="126">
        <v>33</v>
      </c>
      <c r="EP53" s="133"/>
      <c r="EQ53" s="133"/>
      <c r="ER53" s="122">
        <v>8</v>
      </c>
      <c r="ES53" s="122"/>
      <c r="ET53" s="135">
        <v>8</v>
      </c>
      <c r="EU53" s="133"/>
      <c r="EV53" s="122"/>
      <c r="EW53" s="122"/>
      <c r="EX53" s="122"/>
      <c r="EY53" s="135"/>
      <c r="EZ53" s="463">
        <v>329618</v>
      </c>
      <c r="FA53" s="454">
        <v>1.3001547438876441E-2</v>
      </c>
    </row>
    <row r="54" spans="2:157" x14ac:dyDescent="0.2">
      <c r="B54" s="124" t="s">
        <v>454</v>
      </c>
      <c r="C54" s="125">
        <v>10</v>
      </c>
      <c r="D54" s="122"/>
      <c r="E54" s="129">
        <v>10</v>
      </c>
      <c r="F54" s="131"/>
      <c r="G54" s="125">
        <v>3</v>
      </c>
      <c r="H54" s="122"/>
      <c r="I54" s="126">
        <v>3</v>
      </c>
      <c r="J54" s="131"/>
      <c r="K54" s="133">
        <v>346</v>
      </c>
      <c r="L54" s="125">
        <v>18722</v>
      </c>
      <c r="M54" s="122">
        <v>94</v>
      </c>
      <c r="N54" s="122">
        <v>56019</v>
      </c>
      <c r="O54" s="122">
        <v>18</v>
      </c>
      <c r="P54" s="122">
        <v>3</v>
      </c>
      <c r="Q54" s="122">
        <v>0</v>
      </c>
      <c r="R54" s="122"/>
      <c r="S54" s="126">
        <v>74856</v>
      </c>
      <c r="T54" s="125">
        <v>0</v>
      </c>
      <c r="U54" s="122">
        <v>0</v>
      </c>
      <c r="V54" s="126">
        <v>0</v>
      </c>
      <c r="W54" s="125">
        <v>53</v>
      </c>
      <c r="X54" s="122"/>
      <c r="Y54" s="122"/>
      <c r="Z54" s="126">
        <v>53</v>
      </c>
      <c r="AA54" s="125">
        <v>952</v>
      </c>
      <c r="AB54" s="122"/>
      <c r="AC54" s="122"/>
      <c r="AD54" s="126">
        <v>952</v>
      </c>
      <c r="AE54" s="125">
        <v>12</v>
      </c>
      <c r="AF54" s="122"/>
      <c r="AG54" s="122"/>
      <c r="AH54" s="129">
        <v>12</v>
      </c>
      <c r="AI54" s="131"/>
      <c r="AJ54" s="131"/>
      <c r="AK54" s="131"/>
      <c r="AL54" s="125"/>
      <c r="AM54" s="122"/>
      <c r="AN54" s="126"/>
      <c r="AO54" s="125"/>
      <c r="AP54" s="122">
        <v>1</v>
      </c>
      <c r="AQ54" s="122">
        <v>2</v>
      </c>
      <c r="AR54" s="122">
        <v>17</v>
      </c>
      <c r="AS54" s="122"/>
      <c r="AT54" s="122"/>
      <c r="AU54" s="126">
        <v>20</v>
      </c>
      <c r="AV54" s="135"/>
      <c r="AW54" s="131">
        <v>1</v>
      </c>
      <c r="AX54" s="125">
        <v>35</v>
      </c>
      <c r="AY54" s="122">
        <v>109</v>
      </c>
      <c r="AZ54" s="122">
        <v>510</v>
      </c>
      <c r="BA54" s="122">
        <v>16</v>
      </c>
      <c r="BB54" s="122">
        <v>18</v>
      </c>
      <c r="BC54" s="122"/>
      <c r="BD54" s="126">
        <v>688</v>
      </c>
      <c r="BE54" s="131">
        <v>2</v>
      </c>
      <c r="BF54" s="131"/>
      <c r="BG54" s="131"/>
      <c r="BH54" s="131">
        <v>4</v>
      </c>
      <c r="BI54" s="125">
        <v>2</v>
      </c>
      <c r="BJ54" s="122"/>
      <c r="BK54" s="126">
        <v>2</v>
      </c>
      <c r="BL54" s="131"/>
      <c r="BM54" s="125">
        <v>1</v>
      </c>
      <c r="BN54" s="122"/>
      <c r="BO54" s="126">
        <v>1</v>
      </c>
      <c r="BP54" s="125">
        <v>4</v>
      </c>
      <c r="BQ54" s="122">
        <v>6</v>
      </c>
      <c r="BR54" s="122"/>
      <c r="BS54" s="122"/>
      <c r="BT54" s="126">
        <v>10</v>
      </c>
      <c r="BU54" s="131"/>
      <c r="BV54" s="131"/>
      <c r="BW54" s="125">
        <v>29748</v>
      </c>
      <c r="BX54" s="122">
        <v>0</v>
      </c>
      <c r="BY54" s="122">
        <v>1978</v>
      </c>
      <c r="BZ54" s="122"/>
      <c r="CA54" s="122">
        <v>12</v>
      </c>
      <c r="CB54" s="122"/>
      <c r="CC54" s="122">
        <v>5</v>
      </c>
      <c r="CD54" s="122">
        <v>28</v>
      </c>
      <c r="CE54" s="122"/>
      <c r="CF54" s="126">
        <v>31771</v>
      </c>
      <c r="CG54" s="125">
        <v>3</v>
      </c>
      <c r="CH54" s="122">
        <v>3639</v>
      </c>
      <c r="CI54" s="122">
        <v>41</v>
      </c>
      <c r="CJ54" s="122"/>
      <c r="CK54" s="122"/>
      <c r="CL54" s="122"/>
      <c r="CM54" s="122"/>
      <c r="CN54" s="126">
        <v>3683</v>
      </c>
      <c r="CO54" s="131"/>
      <c r="CP54" s="125"/>
      <c r="CQ54" s="122"/>
      <c r="CR54" s="126"/>
      <c r="CS54" s="131">
        <v>1</v>
      </c>
      <c r="CT54" s="131">
        <v>44</v>
      </c>
      <c r="CU54" s="131"/>
      <c r="CV54" s="125"/>
      <c r="CW54" s="122">
        <v>7</v>
      </c>
      <c r="CX54" s="126">
        <v>7</v>
      </c>
      <c r="CY54" s="131">
        <v>8</v>
      </c>
      <c r="CZ54" s="131"/>
      <c r="DA54" s="131"/>
      <c r="DB54" s="131"/>
      <c r="DC54" s="125">
        <v>5</v>
      </c>
      <c r="DD54" s="122">
        <v>5</v>
      </c>
      <c r="DE54" s="122">
        <v>0</v>
      </c>
      <c r="DF54" s="122"/>
      <c r="DG54" s="126">
        <v>10</v>
      </c>
      <c r="DH54" s="125">
        <v>768</v>
      </c>
      <c r="DI54" s="122">
        <v>6012</v>
      </c>
      <c r="DJ54" s="122">
        <v>19</v>
      </c>
      <c r="DK54" s="122">
        <v>247</v>
      </c>
      <c r="DL54" s="122">
        <v>2307</v>
      </c>
      <c r="DM54" s="122">
        <v>114</v>
      </c>
      <c r="DN54" s="122">
        <v>55</v>
      </c>
      <c r="DO54" s="122">
        <v>30</v>
      </c>
      <c r="DP54" s="122">
        <v>23</v>
      </c>
      <c r="DQ54" s="122">
        <v>1</v>
      </c>
      <c r="DR54" s="122"/>
      <c r="DS54" s="126">
        <v>9576</v>
      </c>
      <c r="DT54" s="131"/>
      <c r="DU54" s="133">
        <v>0</v>
      </c>
      <c r="DV54" s="125"/>
      <c r="DW54" s="122"/>
      <c r="DX54" s="122"/>
      <c r="DY54" s="126"/>
      <c r="DZ54" s="131"/>
      <c r="EA54" s="125"/>
      <c r="EB54" s="122"/>
      <c r="EC54" s="126"/>
      <c r="ED54" s="125"/>
      <c r="EE54" s="122">
        <v>2</v>
      </c>
      <c r="EF54" s="126">
        <v>2</v>
      </c>
      <c r="EG54" s="131"/>
      <c r="EH54" s="131"/>
      <c r="EI54" s="131">
        <v>116</v>
      </c>
      <c r="EJ54" s="125"/>
      <c r="EK54" s="122">
        <v>3</v>
      </c>
      <c r="EL54" s="126">
        <v>3</v>
      </c>
      <c r="EM54" s="125">
        <v>0</v>
      </c>
      <c r="EN54" s="122">
        <v>2</v>
      </c>
      <c r="EO54" s="126">
        <v>2</v>
      </c>
      <c r="EP54" s="133"/>
      <c r="EQ54" s="133"/>
      <c r="ER54" s="122">
        <v>2</v>
      </c>
      <c r="ES54" s="122"/>
      <c r="ET54" s="135">
        <v>2</v>
      </c>
      <c r="EU54" s="133"/>
      <c r="EV54" s="122"/>
      <c r="EW54" s="122"/>
      <c r="EX54" s="122"/>
      <c r="EY54" s="135"/>
      <c r="EZ54" s="463">
        <v>122185</v>
      </c>
      <c r="FA54" s="454">
        <v>4.8195003726104703E-3</v>
      </c>
    </row>
    <row r="55" spans="2:157" x14ac:dyDescent="0.2">
      <c r="B55" s="124" t="s">
        <v>455</v>
      </c>
      <c r="C55" s="125">
        <v>533</v>
      </c>
      <c r="D55" s="122"/>
      <c r="E55" s="129">
        <v>533</v>
      </c>
      <c r="F55" s="131"/>
      <c r="G55" s="125">
        <v>190</v>
      </c>
      <c r="H55" s="122"/>
      <c r="I55" s="126">
        <v>190</v>
      </c>
      <c r="J55" s="131">
        <v>1</v>
      </c>
      <c r="K55" s="133">
        <v>3852</v>
      </c>
      <c r="L55" s="125">
        <v>104</v>
      </c>
      <c r="M55" s="122">
        <v>572</v>
      </c>
      <c r="N55" s="122">
        <v>53418</v>
      </c>
      <c r="O55" s="122">
        <v>31</v>
      </c>
      <c r="P55" s="122">
        <v>3</v>
      </c>
      <c r="Q55" s="122">
        <v>7</v>
      </c>
      <c r="R55" s="122">
        <v>0</v>
      </c>
      <c r="S55" s="126">
        <v>54135</v>
      </c>
      <c r="T55" s="125">
        <v>84</v>
      </c>
      <c r="U55" s="122">
        <v>33</v>
      </c>
      <c r="V55" s="126">
        <v>117</v>
      </c>
      <c r="W55" s="125">
        <v>789</v>
      </c>
      <c r="X55" s="122">
        <v>16</v>
      </c>
      <c r="Y55" s="122"/>
      <c r="Z55" s="126">
        <v>805</v>
      </c>
      <c r="AA55" s="125">
        <v>3969</v>
      </c>
      <c r="AB55" s="122">
        <v>35</v>
      </c>
      <c r="AC55" s="122"/>
      <c r="AD55" s="126">
        <v>4004</v>
      </c>
      <c r="AE55" s="125">
        <v>323</v>
      </c>
      <c r="AF55" s="122">
        <v>0</v>
      </c>
      <c r="AG55" s="122">
        <v>16</v>
      </c>
      <c r="AH55" s="129">
        <v>339</v>
      </c>
      <c r="AI55" s="131"/>
      <c r="AJ55" s="131"/>
      <c r="AK55" s="131"/>
      <c r="AL55" s="125">
        <v>6</v>
      </c>
      <c r="AM55" s="122">
        <v>0</v>
      </c>
      <c r="AN55" s="126">
        <v>6</v>
      </c>
      <c r="AO55" s="125"/>
      <c r="AP55" s="122">
        <v>13</v>
      </c>
      <c r="AQ55" s="122">
        <v>10</v>
      </c>
      <c r="AR55" s="122">
        <v>49</v>
      </c>
      <c r="AS55" s="122"/>
      <c r="AT55" s="122"/>
      <c r="AU55" s="126">
        <v>72</v>
      </c>
      <c r="AV55" s="135">
        <v>0</v>
      </c>
      <c r="AW55" s="131">
        <v>12</v>
      </c>
      <c r="AX55" s="125">
        <v>433</v>
      </c>
      <c r="AY55" s="122">
        <v>18405</v>
      </c>
      <c r="AZ55" s="122">
        <v>46813</v>
      </c>
      <c r="BA55" s="122">
        <v>134</v>
      </c>
      <c r="BB55" s="122">
        <v>489</v>
      </c>
      <c r="BC55" s="122"/>
      <c r="BD55" s="126">
        <v>66274</v>
      </c>
      <c r="BE55" s="131">
        <v>293</v>
      </c>
      <c r="BF55" s="131"/>
      <c r="BG55" s="131">
        <v>1</v>
      </c>
      <c r="BH55" s="131">
        <v>522</v>
      </c>
      <c r="BI55" s="125">
        <v>286</v>
      </c>
      <c r="BJ55" s="122">
        <v>0</v>
      </c>
      <c r="BK55" s="126">
        <v>286</v>
      </c>
      <c r="BL55" s="131"/>
      <c r="BM55" s="125">
        <v>8</v>
      </c>
      <c r="BN55" s="122"/>
      <c r="BO55" s="126">
        <v>8</v>
      </c>
      <c r="BP55" s="125">
        <v>55</v>
      </c>
      <c r="BQ55" s="122"/>
      <c r="BR55" s="122">
        <v>1</v>
      </c>
      <c r="BS55" s="122">
        <v>2</v>
      </c>
      <c r="BT55" s="126">
        <v>58</v>
      </c>
      <c r="BU55" s="131">
        <v>8</v>
      </c>
      <c r="BV55" s="131">
        <v>1</v>
      </c>
      <c r="BW55" s="125">
        <v>252640</v>
      </c>
      <c r="BX55" s="122">
        <v>24</v>
      </c>
      <c r="BY55" s="122">
        <v>109342</v>
      </c>
      <c r="BZ55" s="122">
        <v>21</v>
      </c>
      <c r="CA55" s="122">
        <v>245</v>
      </c>
      <c r="CB55" s="122">
        <v>1</v>
      </c>
      <c r="CC55" s="122"/>
      <c r="CD55" s="122">
        <v>109</v>
      </c>
      <c r="CE55" s="122">
        <v>2</v>
      </c>
      <c r="CF55" s="126">
        <v>362384</v>
      </c>
      <c r="CG55" s="125">
        <v>36</v>
      </c>
      <c r="CH55" s="122">
        <v>30468</v>
      </c>
      <c r="CI55" s="122">
        <v>1094</v>
      </c>
      <c r="CJ55" s="122">
        <v>3</v>
      </c>
      <c r="CK55" s="122">
        <v>50</v>
      </c>
      <c r="CL55" s="122"/>
      <c r="CM55" s="122">
        <v>1</v>
      </c>
      <c r="CN55" s="126">
        <v>31652</v>
      </c>
      <c r="CO55" s="131"/>
      <c r="CP55" s="125"/>
      <c r="CQ55" s="122"/>
      <c r="CR55" s="126"/>
      <c r="CS55" s="131">
        <v>1189</v>
      </c>
      <c r="CT55" s="131">
        <v>554</v>
      </c>
      <c r="CU55" s="131"/>
      <c r="CV55" s="125">
        <v>39</v>
      </c>
      <c r="CW55" s="122">
        <v>5</v>
      </c>
      <c r="CX55" s="126">
        <v>44</v>
      </c>
      <c r="CY55" s="131">
        <v>10</v>
      </c>
      <c r="CZ55" s="131">
        <v>3</v>
      </c>
      <c r="DA55" s="131">
        <v>7</v>
      </c>
      <c r="DB55" s="131"/>
      <c r="DC55" s="125">
        <v>5</v>
      </c>
      <c r="DD55" s="122">
        <v>40</v>
      </c>
      <c r="DE55" s="122">
        <v>29</v>
      </c>
      <c r="DF55" s="122"/>
      <c r="DG55" s="126">
        <v>74</v>
      </c>
      <c r="DH55" s="125">
        <v>4874</v>
      </c>
      <c r="DI55" s="122">
        <v>2123</v>
      </c>
      <c r="DJ55" s="122">
        <v>237</v>
      </c>
      <c r="DK55" s="122">
        <v>2346</v>
      </c>
      <c r="DL55" s="122">
        <v>2069</v>
      </c>
      <c r="DM55" s="122">
        <v>14146</v>
      </c>
      <c r="DN55" s="122">
        <v>367</v>
      </c>
      <c r="DO55" s="122">
        <v>309</v>
      </c>
      <c r="DP55" s="122">
        <v>445</v>
      </c>
      <c r="DQ55" s="122">
        <v>117</v>
      </c>
      <c r="DR55" s="122">
        <v>0</v>
      </c>
      <c r="DS55" s="126">
        <v>27033</v>
      </c>
      <c r="DT55" s="131"/>
      <c r="DU55" s="133">
        <v>2</v>
      </c>
      <c r="DV55" s="125"/>
      <c r="DW55" s="122"/>
      <c r="DX55" s="122"/>
      <c r="DY55" s="126"/>
      <c r="DZ55" s="131"/>
      <c r="EA55" s="125">
        <v>298</v>
      </c>
      <c r="EB55" s="122"/>
      <c r="EC55" s="126">
        <v>298</v>
      </c>
      <c r="ED55" s="125"/>
      <c r="EE55" s="122"/>
      <c r="EF55" s="126"/>
      <c r="EG55" s="131"/>
      <c r="EH55" s="131">
        <v>3</v>
      </c>
      <c r="EI55" s="131">
        <v>92</v>
      </c>
      <c r="EJ55" s="125">
        <v>2</v>
      </c>
      <c r="EK55" s="122">
        <v>8</v>
      </c>
      <c r="EL55" s="126">
        <v>10</v>
      </c>
      <c r="EM55" s="125">
        <v>227</v>
      </c>
      <c r="EN55" s="122">
        <v>1</v>
      </c>
      <c r="EO55" s="126">
        <v>228</v>
      </c>
      <c r="EP55" s="133">
        <v>1</v>
      </c>
      <c r="EQ55" s="133">
        <v>1</v>
      </c>
      <c r="ER55" s="122">
        <v>44</v>
      </c>
      <c r="ES55" s="122"/>
      <c r="ET55" s="135">
        <v>45</v>
      </c>
      <c r="EU55" s="133"/>
      <c r="EV55" s="122">
        <v>5</v>
      </c>
      <c r="EW55" s="122"/>
      <c r="EX55" s="122"/>
      <c r="EY55" s="135">
        <v>5</v>
      </c>
      <c r="EZ55" s="463">
        <v>555151</v>
      </c>
      <c r="FA55" s="454">
        <v>2.1897536124361214E-2</v>
      </c>
    </row>
    <row r="56" spans="2:157" x14ac:dyDescent="0.2">
      <c r="B56" s="124" t="s">
        <v>456</v>
      </c>
      <c r="C56" s="125">
        <v>3426</v>
      </c>
      <c r="D56" s="122"/>
      <c r="E56" s="129">
        <v>3426</v>
      </c>
      <c r="F56" s="131"/>
      <c r="G56" s="125">
        <v>62</v>
      </c>
      <c r="H56" s="122"/>
      <c r="I56" s="126">
        <v>62</v>
      </c>
      <c r="J56" s="131"/>
      <c r="K56" s="133">
        <v>9071</v>
      </c>
      <c r="L56" s="125">
        <v>36781</v>
      </c>
      <c r="M56" s="122">
        <v>430</v>
      </c>
      <c r="N56" s="122">
        <v>312880</v>
      </c>
      <c r="O56" s="122">
        <v>98</v>
      </c>
      <c r="P56" s="122">
        <v>15</v>
      </c>
      <c r="Q56" s="122"/>
      <c r="R56" s="122">
        <v>5</v>
      </c>
      <c r="S56" s="126">
        <v>350209</v>
      </c>
      <c r="T56" s="125">
        <v>129</v>
      </c>
      <c r="U56" s="122">
        <v>7</v>
      </c>
      <c r="V56" s="126">
        <v>136</v>
      </c>
      <c r="W56" s="125">
        <v>583</v>
      </c>
      <c r="X56" s="122">
        <v>3</v>
      </c>
      <c r="Y56" s="122"/>
      <c r="Z56" s="126">
        <v>586</v>
      </c>
      <c r="AA56" s="125">
        <v>3576</v>
      </c>
      <c r="AB56" s="122">
        <v>3</v>
      </c>
      <c r="AC56" s="122"/>
      <c r="AD56" s="126">
        <v>3579</v>
      </c>
      <c r="AE56" s="125">
        <v>289</v>
      </c>
      <c r="AF56" s="122">
        <v>1</v>
      </c>
      <c r="AG56" s="122">
        <v>89</v>
      </c>
      <c r="AH56" s="129">
        <v>379</v>
      </c>
      <c r="AI56" s="131"/>
      <c r="AJ56" s="131"/>
      <c r="AK56" s="131"/>
      <c r="AL56" s="125">
        <v>3</v>
      </c>
      <c r="AM56" s="122">
        <v>13</v>
      </c>
      <c r="AN56" s="126">
        <v>16</v>
      </c>
      <c r="AO56" s="125"/>
      <c r="AP56" s="122">
        <v>7</v>
      </c>
      <c r="AQ56" s="122">
        <v>32</v>
      </c>
      <c r="AR56" s="122">
        <v>40</v>
      </c>
      <c r="AS56" s="122"/>
      <c r="AT56" s="122"/>
      <c r="AU56" s="126">
        <v>79</v>
      </c>
      <c r="AV56" s="135">
        <v>3</v>
      </c>
      <c r="AW56" s="131">
        <v>10</v>
      </c>
      <c r="AX56" s="125">
        <v>768</v>
      </c>
      <c r="AY56" s="122">
        <v>5684</v>
      </c>
      <c r="AZ56" s="122">
        <v>50105</v>
      </c>
      <c r="BA56" s="122">
        <v>148</v>
      </c>
      <c r="BB56" s="122">
        <v>1038</v>
      </c>
      <c r="BC56" s="122"/>
      <c r="BD56" s="126">
        <v>57743</v>
      </c>
      <c r="BE56" s="131">
        <v>266</v>
      </c>
      <c r="BF56" s="131">
        <v>1</v>
      </c>
      <c r="BG56" s="131">
        <v>5</v>
      </c>
      <c r="BH56" s="131">
        <v>718</v>
      </c>
      <c r="BI56" s="125">
        <v>1356</v>
      </c>
      <c r="BJ56" s="122"/>
      <c r="BK56" s="126">
        <v>1356</v>
      </c>
      <c r="BL56" s="131"/>
      <c r="BM56" s="125">
        <v>1</v>
      </c>
      <c r="BN56" s="122"/>
      <c r="BO56" s="126">
        <v>1</v>
      </c>
      <c r="BP56" s="125">
        <v>238</v>
      </c>
      <c r="BQ56" s="122">
        <v>10</v>
      </c>
      <c r="BR56" s="122"/>
      <c r="BS56" s="122"/>
      <c r="BT56" s="126">
        <v>248</v>
      </c>
      <c r="BU56" s="131">
        <v>4</v>
      </c>
      <c r="BV56" s="131">
        <v>1</v>
      </c>
      <c r="BW56" s="125">
        <v>167609</v>
      </c>
      <c r="BX56" s="122">
        <v>166</v>
      </c>
      <c r="BY56" s="122">
        <v>91675</v>
      </c>
      <c r="BZ56" s="122">
        <v>54</v>
      </c>
      <c r="CA56" s="122">
        <v>443</v>
      </c>
      <c r="CB56" s="122">
        <v>1</v>
      </c>
      <c r="CC56" s="122">
        <v>9</v>
      </c>
      <c r="CD56" s="122">
        <v>94</v>
      </c>
      <c r="CE56" s="122">
        <v>4</v>
      </c>
      <c r="CF56" s="126">
        <v>260055</v>
      </c>
      <c r="CG56" s="125">
        <v>63</v>
      </c>
      <c r="CH56" s="122">
        <v>59569</v>
      </c>
      <c r="CI56" s="122">
        <v>852</v>
      </c>
      <c r="CJ56" s="122">
        <v>20</v>
      </c>
      <c r="CK56" s="122">
        <v>30</v>
      </c>
      <c r="CL56" s="122">
        <v>0</v>
      </c>
      <c r="CM56" s="122"/>
      <c r="CN56" s="126">
        <v>60534</v>
      </c>
      <c r="CO56" s="131">
        <v>0</v>
      </c>
      <c r="CP56" s="125"/>
      <c r="CQ56" s="122"/>
      <c r="CR56" s="126"/>
      <c r="CS56" s="131">
        <v>17963</v>
      </c>
      <c r="CT56" s="131">
        <v>393</v>
      </c>
      <c r="CU56" s="131"/>
      <c r="CV56" s="125"/>
      <c r="CW56" s="122">
        <v>39</v>
      </c>
      <c r="CX56" s="126">
        <v>39</v>
      </c>
      <c r="CY56" s="131">
        <v>6482</v>
      </c>
      <c r="CZ56" s="131">
        <v>23</v>
      </c>
      <c r="DA56" s="131">
        <v>37</v>
      </c>
      <c r="DB56" s="131">
        <v>1</v>
      </c>
      <c r="DC56" s="125">
        <v>26</v>
      </c>
      <c r="DD56" s="122">
        <v>41</v>
      </c>
      <c r="DE56" s="122">
        <v>25</v>
      </c>
      <c r="DF56" s="122"/>
      <c r="DG56" s="126">
        <v>92</v>
      </c>
      <c r="DH56" s="125">
        <v>5800</v>
      </c>
      <c r="DI56" s="122">
        <v>46640</v>
      </c>
      <c r="DJ56" s="122">
        <v>240</v>
      </c>
      <c r="DK56" s="122">
        <v>4784</v>
      </c>
      <c r="DL56" s="122">
        <v>4442</v>
      </c>
      <c r="DM56" s="122">
        <v>64670</v>
      </c>
      <c r="DN56" s="122">
        <v>386</v>
      </c>
      <c r="DO56" s="122">
        <v>259</v>
      </c>
      <c r="DP56" s="122">
        <v>416</v>
      </c>
      <c r="DQ56" s="122">
        <v>53</v>
      </c>
      <c r="DR56" s="122">
        <v>6</v>
      </c>
      <c r="DS56" s="126">
        <v>127696</v>
      </c>
      <c r="DT56" s="131"/>
      <c r="DU56" s="133">
        <v>298</v>
      </c>
      <c r="DV56" s="125">
        <v>2</v>
      </c>
      <c r="DW56" s="122">
        <v>3</v>
      </c>
      <c r="DX56" s="122">
        <v>1</v>
      </c>
      <c r="DY56" s="126">
        <v>6</v>
      </c>
      <c r="DZ56" s="131"/>
      <c r="EA56" s="125">
        <v>1512</v>
      </c>
      <c r="EB56" s="122">
        <v>21</v>
      </c>
      <c r="EC56" s="126">
        <v>1533</v>
      </c>
      <c r="ED56" s="125"/>
      <c r="EE56" s="122">
        <v>4</v>
      </c>
      <c r="EF56" s="126">
        <v>4</v>
      </c>
      <c r="EG56" s="131"/>
      <c r="EH56" s="131">
        <v>22</v>
      </c>
      <c r="EI56" s="131">
        <v>2187</v>
      </c>
      <c r="EJ56" s="125">
        <v>25</v>
      </c>
      <c r="EK56" s="122">
        <v>90</v>
      </c>
      <c r="EL56" s="126">
        <v>115</v>
      </c>
      <c r="EM56" s="125">
        <v>901</v>
      </c>
      <c r="EN56" s="122">
        <v>6</v>
      </c>
      <c r="EO56" s="126">
        <v>907</v>
      </c>
      <c r="EP56" s="133">
        <v>0</v>
      </c>
      <c r="EQ56" s="133">
        <v>1</v>
      </c>
      <c r="ER56" s="122">
        <v>4</v>
      </c>
      <c r="ES56" s="122"/>
      <c r="ET56" s="135">
        <v>5</v>
      </c>
      <c r="EU56" s="133">
        <v>0</v>
      </c>
      <c r="EV56" s="122">
        <v>44</v>
      </c>
      <c r="EW56" s="122">
        <v>1</v>
      </c>
      <c r="EX56" s="122"/>
      <c r="EY56" s="135">
        <v>45</v>
      </c>
      <c r="EZ56" s="463">
        <v>906336</v>
      </c>
      <c r="FA56" s="454">
        <v>3.5749778530181964E-2</v>
      </c>
    </row>
    <row r="57" spans="2:157" x14ac:dyDescent="0.2">
      <c r="B57" s="124" t="s">
        <v>457</v>
      </c>
      <c r="C57" s="125">
        <v>956</v>
      </c>
      <c r="D57" s="122">
        <v>3</v>
      </c>
      <c r="E57" s="129">
        <v>959</v>
      </c>
      <c r="F57" s="131"/>
      <c r="G57" s="125">
        <v>67</v>
      </c>
      <c r="H57" s="122"/>
      <c r="I57" s="126">
        <v>67</v>
      </c>
      <c r="J57" s="131"/>
      <c r="K57" s="133">
        <v>3987</v>
      </c>
      <c r="L57" s="125">
        <v>278</v>
      </c>
      <c r="M57" s="122">
        <v>3562</v>
      </c>
      <c r="N57" s="122">
        <v>334752</v>
      </c>
      <c r="O57" s="122">
        <v>415</v>
      </c>
      <c r="P57" s="122">
        <v>7823</v>
      </c>
      <c r="Q57" s="122">
        <v>40</v>
      </c>
      <c r="R57" s="122">
        <v>3</v>
      </c>
      <c r="S57" s="126">
        <v>346873</v>
      </c>
      <c r="T57" s="125">
        <v>74</v>
      </c>
      <c r="U57" s="122">
        <v>18</v>
      </c>
      <c r="V57" s="126">
        <v>92</v>
      </c>
      <c r="W57" s="125">
        <v>460</v>
      </c>
      <c r="X57" s="122">
        <v>12</v>
      </c>
      <c r="Y57" s="122"/>
      <c r="Z57" s="126">
        <v>472</v>
      </c>
      <c r="AA57" s="125">
        <v>75601</v>
      </c>
      <c r="AB57" s="122">
        <v>72</v>
      </c>
      <c r="AC57" s="122"/>
      <c r="AD57" s="126">
        <v>75673</v>
      </c>
      <c r="AE57" s="125">
        <v>455</v>
      </c>
      <c r="AF57" s="122">
        <v>1</v>
      </c>
      <c r="AG57" s="122">
        <v>3</v>
      </c>
      <c r="AH57" s="129">
        <v>459</v>
      </c>
      <c r="AI57" s="131"/>
      <c r="AJ57" s="131"/>
      <c r="AK57" s="131"/>
      <c r="AL57" s="125">
        <v>7</v>
      </c>
      <c r="AM57" s="122">
        <v>7</v>
      </c>
      <c r="AN57" s="126">
        <v>14</v>
      </c>
      <c r="AO57" s="125">
        <v>4</v>
      </c>
      <c r="AP57" s="122">
        <v>19</v>
      </c>
      <c r="AQ57" s="122">
        <v>304</v>
      </c>
      <c r="AR57" s="122">
        <v>1944</v>
      </c>
      <c r="AS57" s="122">
        <v>1</v>
      </c>
      <c r="AT57" s="122"/>
      <c r="AU57" s="126">
        <v>2272</v>
      </c>
      <c r="AV57" s="135">
        <v>2</v>
      </c>
      <c r="AW57" s="131">
        <v>11</v>
      </c>
      <c r="AX57" s="125">
        <v>814</v>
      </c>
      <c r="AY57" s="122">
        <v>3830</v>
      </c>
      <c r="AZ57" s="122">
        <v>10193</v>
      </c>
      <c r="BA57" s="122">
        <v>224</v>
      </c>
      <c r="BB57" s="122">
        <v>192</v>
      </c>
      <c r="BC57" s="122"/>
      <c r="BD57" s="126">
        <v>15253</v>
      </c>
      <c r="BE57" s="131">
        <v>5</v>
      </c>
      <c r="BF57" s="131"/>
      <c r="BG57" s="131">
        <v>1</v>
      </c>
      <c r="BH57" s="131">
        <v>1</v>
      </c>
      <c r="BI57" s="125">
        <v>1031</v>
      </c>
      <c r="BJ57" s="122"/>
      <c r="BK57" s="126">
        <v>1031</v>
      </c>
      <c r="BL57" s="131"/>
      <c r="BM57" s="125">
        <v>1</v>
      </c>
      <c r="BN57" s="122">
        <v>4</v>
      </c>
      <c r="BO57" s="126">
        <v>5</v>
      </c>
      <c r="BP57" s="125">
        <v>109</v>
      </c>
      <c r="BQ57" s="122">
        <v>11</v>
      </c>
      <c r="BR57" s="122">
        <v>10</v>
      </c>
      <c r="BS57" s="122"/>
      <c r="BT57" s="126">
        <v>130</v>
      </c>
      <c r="BU57" s="131">
        <v>2</v>
      </c>
      <c r="BV57" s="131">
        <v>2</v>
      </c>
      <c r="BW57" s="125">
        <v>290194</v>
      </c>
      <c r="BX57" s="122">
        <v>34</v>
      </c>
      <c r="BY57" s="122">
        <v>76210</v>
      </c>
      <c r="BZ57" s="122">
        <v>125</v>
      </c>
      <c r="CA57" s="122">
        <v>4344</v>
      </c>
      <c r="CB57" s="122">
        <v>25</v>
      </c>
      <c r="CC57" s="122">
        <v>5</v>
      </c>
      <c r="CD57" s="122">
        <v>1333</v>
      </c>
      <c r="CE57" s="122">
        <v>10</v>
      </c>
      <c r="CF57" s="126">
        <v>372280</v>
      </c>
      <c r="CG57" s="125">
        <v>343</v>
      </c>
      <c r="CH57" s="122">
        <v>61830</v>
      </c>
      <c r="CI57" s="122">
        <v>6292</v>
      </c>
      <c r="CJ57" s="122">
        <v>35</v>
      </c>
      <c r="CK57" s="122">
        <v>69</v>
      </c>
      <c r="CL57" s="122">
        <v>2</v>
      </c>
      <c r="CM57" s="122"/>
      <c r="CN57" s="126">
        <v>68571</v>
      </c>
      <c r="CO57" s="131">
        <v>2</v>
      </c>
      <c r="CP57" s="125">
        <v>1</v>
      </c>
      <c r="CQ57" s="122"/>
      <c r="CR57" s="126">
        <v>1</v>
      </c>
      <c r="CS57" s="131">
        <v>24</v>
      </c>
      <c r="CT57" s="131">
        <v>793</v>
      </c>
      <c r="CU57" s="131"/>
      <c r="CV57" s="125">
        <v>1</v>
      </c>
      <c r="CW57" s="122">
        <v>22</v>
      </c>
      <c r="CX57" s="126">
        <v>23</v>
      </c>
      <c r="CY57" s="131">
        <v>26</v>
      </c>
      <c r="CZ57" s="131">
        <v>1</v>
      </c>
      <c r="DA57" s="131">
        <v>1</v>
      </c>
      <c r="DB57" s="131"/>
      <c r="DC57" s="125">
        <v>20</v>
      </c>
      <c r="DD57" s="122">
        <v>215</v>
      </c>
      <c r="DE57" s="122">
        <v>148</v>
      </c>
      <c r="DF57" s="122"/>
      <c r="DG57" s="126">
        <v>383</v>
      </c>
      <c r="DH57" s="125">
        <v>8612</v>
      </c>
      <c r="DI57" s="122">
        <v>600892</v>
      </c>
      <c r="DJ57" s="122">
        <v>3699</v>
      </c>
      <c r="DK57" s="122">
        <v>18546</v>
      </c>
      <c r="DL57" s="122">
        <v>17295</v>
      </c>
      <c r="DM57" s="122">
        <v>166926</v>
      </c>
      <c r="DN57" s="122">
        <v>459</v>
      </c>
      <c r="DO57" s="122">
        <v>406</v>
      </c>
      <c r="DP57" s="122">
        <v>1236</v>
      </c>
      <c r="DQ57" s="122">
        <v>328</v>
      </c>
      <c r="DR57" s="122"/>
      <c r="DS57" s="126">
        <v>818399</v>
      </c>
      <c r="DT57" s="131"/>
      <c r="DU57" s="133">
        <v>1</v>
      </c>
      <c r="DV57" s="125"/>
      <c r="DW57" s="122">
        <v>13</v>
      </c>
      <c r="DX57" s="122"/>
      <c r="DY57" s="126">
        <v>13</v>
      </c>
      <c r="DZ57" s="131"/>
      <c r="EA57" s="125">
        <v>5</v>
      </c>
      <c r="EB57" s="122">
        <v>4</v>
      </c>
      <c r="EC57" s="126">
        <v>9</v>
      </c>
      <c r="ED57" s="125"/>
      <c r="EE57" s="122">
        <v>92</v>
      </c>
      <c r="EF57" s="126">
        <v>92</v>
      </c>
      <c r="EG57" s="131"/>
      <c r="EH57" s="131">
        <v>3</v>
      </c>
      <c r="EI57" s="131">
        <v>3319</v>
      </c>
      <c r="EJ57" s="125">
        <v>31</v>
      </c>
      <c r="EK57" s="122">
        <v>21</v>
      </c>
      <c r="EL57" s="126">
        <v>52</v>
      </c>
      <c r="EM57" s="125">
        <v>52</v>
      </c>
      <c r="EN57" s="122">
        <v>107</v>
      </c>
      <c r="EO57" s="126">
        <v>159</v>
      </c>
      <c r="EP57" s="133"/>
      <c r="EQ57" s="133">
        <v>1</v>
      </c>
      <c r="ER57" s="122">
        <v>10</v>
      </c>
      <c r="ES57" s="122"/>
      <c r="ET57" s="135">
        <v>11</v>
      </c>
      <c r="EU57" s="133">
        <v>1</v>
      </c>
      <c r="EV57" s="122">
        <v>3</v>
      </c>
      <c r="EW57" s="122">
        <v>3</v>
      </c>
      <c r="EX57" s="122"/>
      <c r="EY57" s="135">
        <v>7</v>
      </c>
      <c r="EZ57" s="463">
        <v>1711481</v>
      </c>
      <c r="FA57" s="454">
        <v>6.7508150077470561E-2</v>
      </c>
    </row>
    <row r="58" spans="2:157" x14ac:dyDescent="0.2">
      <c r="B58" s="124" t="s">
        <v>458</v>
      </c>
      <c r="C58" s="125">
        <v>34</v>
      </c>
      <c r="D58" s="122"/>
      <c r="E58" s="129">
        <v>34</v>
      </c>
      <c r="F58" s="131"/>
      <c r="G58" s="125">
        <v>14</v>
      </c>
      <c r="H58" s="122"/>
      <c r="I58" s="126">
        <v>14</v>
      </c>
      <c r="J58" s="131"/>
      <c r="K58" s="133">
        <v>145</v>
      </c>
      <c r="L58" s="125">
        <v>253</v>
      </c>
      <c r="M58" s="122">
        <v>94</v>
      </c>
      <c r="N58" s="122">
        <v>2815</v>
      </c>
      <c r="O58" s="122">
        <v>6</v>
      </c>
      <c r="P58" s="122">
        <v>62</v>
      </c>
      <c r="Q58" s="122">
        <v>0</v>
      </c>
      <c r="R58" s="122">
        <v>3</v>
      </c>
      <c r="S58" s="126">
        <v>3233</v>
      </c>
      <c r="T58" s="125">
        <v>2</v>
      </c>
      <c r="U58" s="122">
        <v>0</v>
      </c>
      <c r="V58" s="126">
        <v>2</v>
      </c>
      <c r="W58" s="125">
        <v>20</v>
      </c>
      <c r="X58" s="122">
        <v>4</v>
      </c>
      <c r="Y58" s="122"/>
      <c r="Z58" s="126">
        <v>24</v>
      </c>
      <c r="AA58" s="125">
        <v>4332</v>
      </c>
      <c r="AB58" s="122">
        <v>0</v>
      </c>
      <c r="AC58" s="122"/>
      <c r="AD58" s="126">
        <v>4332</v>
      </c>
      <c r="AE58" s="125">
        <v>22</v>
      </c>
      <c r="AF58" s="122"/>
      <c r="AG58" s="122"/>
      <c r="AH58" s="129">
        <v>22</v>
      </c>
      <c r="AI58" s="131"/>
      <c r="AJ58" s="131"/>
      <c r="AK58" s="131"/>
      <c r="AL58" s="125">
        <v>0</v>
      </c>
      <c r="AM58" s="122">
        <v>0</v>
      </c>
      <c r="AN58" s="126">
        <v>0</v>
      </c>
      <c r="AO58" s="125"/>
      <c r="AP58" s="122">
        <v>0</v>
      </c>
      <c r="AQ58" s="122">
        <v>5</v>
      </c>
      <c r="AR58" s="122">
        <v>18</v>
      </c>
      <c r="AS58" s="122"/>
      <c r="AT58" s="122"/>
      <c r="AU58" s="126">
        <v>23</v>
      </c>
      <c r="AV58" s="135"/>
      <c r="AW58" s="131"/>
      <c r="AX58" s="125">
        <v>20</v>
      </c>
      <c r="AY58" s="122">
        <v>89</v>
      </c>
      <c r="AZ58" s="122">
        <v>155</v>
      </c>
      <c r="BA58" s="122">
        <v>12</v>
      </c>
      <c r="BB58" s="122">
        <v>7</v>
      </c>
      <c r="BC58" s="122"/>
      <c r="BD58" s="126">
        <v>283</v>
      </c>
      <c r="BE58" s="131"/>
      <c r="BF58" s="131"/>
      <c r="BG58" s="131"/>
      <c r="BH58" s="131"/>
      <c r="BI58" s="125">
        <v>5</v>
      </c>
      <c r="BJ58" s="122"/>
      <c r="BK58" s="126">
        <v>5</v>
      </c>
      <c r="BL58" s="131"/>
      <c r="BM58" s="125">
        <v>0</v>
      </c>
      <c r="BN58" s="122"/>
      <c r="BO58" s="126">
        <v>0</v>
      </c>
      <c r="BP58" s="125">
        <v>11</v>
      </c>
      <c r="BQ58" s="122"/>
      <c r="BR58" s="122"/>
      <c r="BS58" s="122"/>
      <c r="BT58" s="126">
        <v>11</v>
      </c>
      <c r="BU58" s="131"/>
      <c r="BV58" s="131"/>
      <c r="BW58" s="125">
        <v>24217</v>
      </c>
      <c r="BX58" s="122"/>
      <c r="BY58" s="122">
        <v>1750</v>
      </c>
      <c r="BZ58" s="122">
        <v>2</v>
      </c>
      <c r="CA58" s="122">
        <v>130</v>
      </c>
      <c r="CB58" s="122">
        <v>1</v>
      </c>
      <c r="CC58" s="122"/>
      <c r="CD58" s="122">
        <v>38</v>
      </c>
      <c r="CE58" s="122"/>
      <c r="CF58" s="126">
        <v>26138</v>
      </c>
      <c r="CG58" s="125">
        <v>3</v>
      </c>
      <c r="CH58" s="122">
        <v>8085</v>
      </c>
      <c r="CI58" s="122">
        <v>207</v>
      </c>
      <c r="CJ58" s="122"/>
      <c r="CK58" s="122">
        <v>4</v>
      </c>
      <c r="CL58" s="122">
        <v>0</v>
      </c>
      <c r="CM58" s="122"/>
      <c r="CN58" s="126">
        <v>8299</v>
      </c>
      <c r="CO58" s="131"/>
      <c r="CP58" s="125"/>
      <c r="CQ58" s="122"/>
      <c r="CR58" s="126"/>
      <c r="CS58" s="131">
        <v>1</v>
      </c>
      <c r="CT58" s="131">
        <v>76</v>
      </c>
      <c r="CU58" s="131"/>
      <c r="CV58" s="125"/>
      <c r="CW58" s="122">
        <v>3</v>
      </c>
      <c r="CX58" s="126">
        <v>3</v>
      </c>
      <c r="CY58" s="131">
        <v>3</v>
      </c>
      <c r="CZ58" s="131"/>
      <c r="DA58" s="131"/>
      <c r="DB58" s="131"/>
      <c r="DC58" s="125">
        <v>7</v>
      </c>
      <c r="DD58" s="122">
        <v>3</v>
      </c>
      <c r="DE58" s="122">
        <v>7</v>
      </c>
      <c r="DF58" s="122"/>
      <c r="DG58" s="126">
        <v>17</v>
      </c>
      <c r="DH58" s="125">
        <v>509</v>
      </c>
      <c r="DI58" s="122">
        <v>6933</v>
      </c>
      <c r="DJ58" s="122">
        <v>61</v>
      </c>
      <c r="DK58" s="122">
        <v>790</v>
      </c>
      <c r="DL58" s="122">
        <v>292</v>
      </c>
      <c r="DM58" s="122">
        <v>2847</v>
      </c>
      <c r="DN58" s="122">
        <v>18</v>
      </c>
      <c r="DO58" s="122">
        <v>8</v>
      </c>
      <c r="DP58" s="122">
        <v>56</v>
      </c>
      <c r="DQ58" s="122">
        <v>6</v>
      </c>
      <c r="DR58" s="122"/>
      <c r="DS58" s="126">
        <v>11520</v>
      </c>
      <c r="DT58" s="131"/>
      <c r="DU58" s="133"/>
      <c r="DV58" s="125"/>
      <c r="DW58" s="122"/>
      <c r="DX58" s="122"/>
      <c r="DY58" s="126"/>
      <c r="DZ58" s="131"/>
      <c r="EA58" s="125">
        <v>1</v>
      </c>
      <c r="EB58" s="122">
        <v>2</v>
      </c>
      <c r="EC58" s="126">
        <v>3</v>
      </c>
      <c r="ED58" s="125"/>
      <c r="EE58" s="122">
        <v>5</v>
      </c>
      <c r="EF58" s="126">
        <v>5</v>
      </c>
      <c r="EG58" s="131"/>
      <c r="EH58" s="131"/>
      <c r="EI58" s="131">
        <v>17</v>
      </c>
      <c r="EJ58" s="125"/>
      <c r="EK58" s="122">
        <v>3</v>
      </c>
      <c r="EL58" s="126">
        <v>3</v>
      </c>
      <c r="EM58" s="125">
        <v>1</v>
      </c>
      <c r="EN58" s="122">
        <v>6</v>
      </c>
      <c r="EO58" s="126">
        <v>7</v>
      </c>
      <c r="EP58" s="133"/>
      <c r="EQ58" s="133"/>
      <c r="ER58" s="122">
        <v>1</v>
      </c>
      <c r="ES58" s="122"/>
      <c r="ET58" s="135">
        <v>1</v>
      </c>
      <c r="EU58" s="133"/>
      <c r="EV58" s="122"/>
      <c r="EW58" s="122"/>
      <c r="EX58" s="122"/>
      <c r="EY58" s="135"/>
      <c r="EZ58" s="463">
        <v>54221</v>
      </c>
      <c r="FA58" s="454">
        <v>2.1387087588763949E-3</v>
      </c>
    </row>
    <row r="59" spans="2:157" x14ac:dyDescent="0.2">
      <c r="B59" s="124" t="s">
        <v>459</v>
      </c>
      <c r="C59" s="125">
        <v>243</v>
      </c>
      <c r="D59" s="122"/>
      <c r="E59" s="129">
        <v>243</v>
      </c>
      <c r="F59" s="131">
        <v>0</v>
      </c>
      <c r="G59" s="125">
        <v>12</v>
      </c>
      <c r="H59" s="122"/>
      <c r="I59" s="126">
        <v>12</v>
      </c>
      <c r="J59" s="131">
        <v>2</v>
      </c>
      <c r="K59" s="133">
        <v>962</v>
      </c>
      <c r="L59" s="125">
        <v>36</v>
      </c>
      <c r="M59" s="122">
        <v>87</v>
      </c>
      <c r="N59" s="122">
        <v>2877</v>
      </c>
      <c r="O59" s="122">
        <v>40</v>
      </c>
      <c r="P59" s="122">
        <v>11</v>
      </c>
      <c r="Q59" s="122"/>
      <c r="R59" s="122">
        <v>2</v>
      </c>
      <c r="S59" s="126">
        <v>3053</v>
      </c>
      <c r="T59" s="125">
        <v>12</v>
      </c>
      <c r="U59" s="122">
        <v>4</v>
      </c>
      <c r="V59" s="126">
        <v>16</v>
      </c>
      <c r="W59" s="125">
        <v>110</v>
      </c>
      <c r="X59" s="122">
        <v>5</v>
      </c>
      <c r="Y59" s="122"/>
      <c r="Z59" s="126">
        <v>115</v>
      </c>
      <c r="AA59" s="125">
        <v>12528</v>
      </c>
      <c r="AB59" s="122">
        <v>11</v>
      </c>
      <c r="AC59" s="122"/>
      <c r="AD59" s="126">
        <v>12539</v>
      </c>
      <c r="AE59" s="125">
        <v>91</v>
      </c>
      <c r="AF59" s="122"/>
      <c r="AG59" s="122">
        <v>3</v>
      </c>
      <c r="AH59" s="129">
        <v>94</v>
      </c>
      <c r="AI59" s="131"/>
      <c r="AJ59" s="131">
        <v>0</v>
      </c>
      <c r="AK59" s="131"/>
      <c r="AL59" s="125">
        <v>13</v>
      </c>
      <c r="AM59" s="122">
        <v>0</v>
      </c>
      <c r="AN59" s="126">
        <v>13</v>
      </c>
      <c r="AO59" s="125"/>
      <c r="AP59" s="122">
        <v>4</v>
      </c>
      <c r="AQ59" s="122">
        <v>1</v>
      </c>
      <c r="AR59" s="122">
        <v>22</v>
      </c>
      <c r="AS59" s="122"/>
      <c r="AT59" s="122"/>
      <c r="AU59" s="126">
        <v>27</v>
      </c>
      <c r="AV59" s="135">
        <v>1</v>
      </c>
      <c r="AW59" s="131">
        <v>4</v>
      </c>
      <c r="AX59" s="125">
        <v>37</v>
      </c>
      <c r="AY59" s="122">
        <v>516</v>
      </c>
      <c r="AZ59" s="122">
        <v>486</v>
      </c>
      <c r="BA59" s="122">
        <v>64</v>
      </c>
      <c r="BB59" s="122">
        <v>147</v>
      </c>
      <c r="BC59" s="122"/>
      <c r="BD59" s="126">
        <v>1250</v>
      </c>
      <c r="BE59" s="131">
        <v>2</v>
      </c>
      <c r="BF59" s="131"/>
      <c r="BG59" s="131"/>
      <c r="BH59" s="131">
        <v>6</v>
      </c>
      <c r="BI59" s="125">
        <v>22</v>
      </c>
      <c r="BJ59" s="122"/>
      <c r="BK59" s="126">
        <v>22</v>
      </c>
      <c r="BL59" s="131"/>
      <c r="BM59" s="125">
        <v>3</v>
      </c>
      <c r="BN59" s="122"/>
      <c r="BO59" s="126">
        <v>3</v>
      </c>
      <c r="BP59" s="125">
        <v>25</v>
      </c>
      <c r="BQ59" s="122"/>
      <c r="BR59" s="122"/>
      <c r="BS59" s="122"/>
      <c r="BT59" s="126">
        <v>25</v>
      </c>
      <c r="BU59" s="131"/>
      <c r="BV59" s="131"/>
      <c r="BW59" s="125">
        <v>65996</v>
      </c>
      <c r="BX59" s="122">
        <v>28</v>
      </c>
      <c r="BY59" s="122">
        <v>17303</v>
      </c>
      <c r="BZ59" s="122">
        <v>4</v>
      </c>
      <c r="CA59" s="122">
        <v>175</v>
      </c>
      <c r="CB59" s="122">
        <v>3</v>
      </c>
      <c r="CC59" s="122"/>
      <c r="CD59" s="122">
        <v>117</v>
      </c>
      <c r="CE59" s="122"/>
      <c r="CF59" s="126">
        <v>83626</v>
      </c>
      <c r="CG59" s="125">
        <v>25</v>
      </c>
      <c r="CH59" s="122">
        <v>1046</v>
      </c>
      <c r="CI59" s="122">
        <v>655</v>
      </c>
      <c r="CJ59" s="122">
        <v>4</v>
      </c>
      <c r="CK59" s="122">
        <v>17</v>
      </c>
      <c r="CL59" s="122"/>
      <c r="CM59" s="122"/>
      <c r="CN59" s="126">
        <v>1747</v>
      </c>
      <c r="CO59" s="131"/>
      <c r="CP59" s="125"/>
      <c r="CQ59" s="122"/>
      <c r="CR59" s="126"/>
      <c r="CS59" s="131">
        <v>11</v>
      </c>
      <c r="CT59" s="131">
        <v>104</v>
      </c>
      <c r="CU59" s="131"/>
      <c r="CV59" s="125">
        <v>1</v>
      </c>
      <c r="CW59" s="122">
        <v>5</v>
      </c>
      <c r="CX59" s="126">
        <v>6</v>
      </c>
      <c r="CY59" s="131">
        <v>33</v>
      </c>
      <c r="CZ59" s="131">
        <v>1</v>
      </c>
      <c r="DA59" s="131"/>
      <c r="DB59" s="131"/>
      <c r="DC59" s="125">
        <v>2</v>
      </c>
      <c r="DD59" s="122">
        <v>3</v>
      </c>
      <c r="DE59" s="122">
        <v>1</v>
      </c>
      <c r="DF59" s="122"/>
      <c r="DG59" s="126">
        <v>6</v>
      </c>
      <c r="DH59" s="125">
        <v>269</v>
      </c>
      <c r="DI59" s="122">
        <v>402</v>
      </c>
      <c r="DJ59" s="122">
        <v>56</v>
      </c>
      <c r="DK59" s="122">
        <v>829</v>
      </c>
      <c r="DL59" s="122">
        <v>209</v>
      </c>
      <c r="DM59" s="122">
        <v>388</v>
      </c>
      <c r="DN59" s="122">
        <v>233</v>
      </c>
      <c r="DO59" s="122">
        <v>77</v>
      </c>
      <c r="DP59" s="122">
        <v>57</v>
      </c>
      <c r="DQ59" s="122">
        <v>60</v>
      </c>
      <c r="DR59" s="122"/>
      <c r="DS59" s="126">
        <v>2580</v>
      </c>
      <c r="DT59" s="131">
        <v>0</v>
      </c>
      <c r="DU59" s="133"/>
      <c r="DV59" s="125"/>
      <c r="DW59" s="122">
        <v>2</v>
      </c>
      <c r="DX59" s="122"/>
      <c r="DY59" s="126">
        <v>2</v>
      </c>
      <c r="DZ59" s="131"/>
      <c r="EA59" s="125">
        <v>10</v>
      </c>
      <c r="EB59" s="122">
        <v>3</v>
      </c>
      <c r="EC59" s="126">
        <v>13</v>
      </c>
      <c r="ED59" s="125"/>
      <c r="EE59" s="122"/>
      <c r="EF59" s="126"/>
      <c r="EG59" s="131">
        <v>2</v>
      </c>
      <c r="EH59" s="131">
        <v>1</v>
      </c>
      <c r="EI59" s="131">
        <v>10</v>
      </c>
      <c r="EJ59" s="125">
        <v>16</v>
      </c>
      <c r="EK59" s="122">
        <v>2</v>
      </c>
      <c r="EL59" s="126">
        <v>18</v>
      </c>
      <c r="EM59" s="125">
        <v>28</v>
      </c>
      <c r="EN59" s="122"/>
      <c r="EO59" s="126">
        <v>28</v>
      </c>
      <c r="EP59" s="133"/>
      <c r="EQ59" s="133"/>
      <c r="ER59" s="122">
        <v>5</v>
      </c>
      <c r="ES59" s="122"/>
      <c r="ET59" s="135">
        <v>5</v>
      </c>
      <c r="EU59" s="133"/>
      <c r="EV59" s="122"/>
      <c r="EW59" s="122"/>
      <c r="EX59" s="122"/>
      <c r="EY59" s="135"/>
      <c r="EZ59" s="463">
        <v>106582</v>
      </c>
      <c r="FA59" s="454">
        <v>4.2040511414131775E-3</v>
      </c>
    </row>
    <row r="60" spans="2:157" x14ac:dyDescent="0.2">
      <c r="B60" s="124" t="s">
        <v>460</v>
      </c>
      <c r="C60" s="125">
        <v>134</v>
      </c>
      <c r="D60" s="122"/>
      <c r="E60" s="129">
        <v>134</v>
      </c>
      <c r="F60" s="131"/>
      <c r="G60" s="125">
        <v>45</v>
      </c>
      <c r="H60" s="122"/>
      <c r="I60" s="126">
        <v>45</v>
      </c>
      <c r="J60" s="131"/>
      <c r="K60" s="133">
        <v>4521</v>
      </c>
      <c r="L60" s="125">
        <v>6385</v>
      </c>
      <c r="M60" s="122">
        <v>147</v>
      </c>
      <c r="N60" s="122">
        <v>140776</v>
      </c>
      <c r="O60" s="122">
        <v>11</v>
      </c>
      <c r="P60" s="122">
        <v>4</v>
      </c>
      <c r="Q60" s="122">
        <v>0</v>
      </c>
      <c r="R60" s="122">
        <v>0</v>
      </c>
      <c r="S60" s="126">
        <v>147323</v>
      </c>
      <c r="T60" s="125">
        <v>34</v>
      </c>
      <c r="U60" s="122">
        <v>1</v>
      </c>
      <c r="V60" s="126">
        <v>35</v>
      </c>
      <c r="W60" s="125">
        <v>113</v>
      </c>
      <c r="X60" s="122"/>
      <c r="Y60" s="122"/>
      <c r="Z60" s="126">
        <v>113</v>
      </c>
      <c r="AA60" s="125">
        <v>2306</v>
      </c>
      <c r="AB60" s="122">
        <v>7</v>
      </c>
      <c r="AC60" s="122"/>
      <c r="AD60" s="126">
        <v>2313</v>
      </c>
      <c r="AE60" s="125">
        <v>62</v>
      </c>
      <c r="AF60" s="122"/>
      <c r="AG60" s="122"/>
      <c r="AH60" s="129">
        <v>62</v>
      </c>
      <c r="AI60" s="131"/>
      <c r="AJ60" s="131"/>
      <c r="AK60" s="131"/>
      <c r="AL60" s="125"/>
      <c r="AM60" s="122"/>
      <c r="AN60" s="126"/>
      <c r="AO60" s="125">
        <v>0</v>
      </c>
      <c r="AP60" s="122">
        <v>2</v>
      </c>
      <c r="AQ60" s="122">
        <v>4</v>
      </c>
      <c r="AR60" s="122">
        <v>44</v>
      </c>
      <c r="AS60" s="122"/>
      <c r="AT60" s="122"/>
      <c r="AU60" s="126">
        <v>50</v>
      </c>
      <c r="AV60" s="135">
        <v>2</v>
      </c>
      <c r="AW60" s="131">
        <v>8</v>
      </c>
      <c r="AX60" s="125">
        <v>109</v>
      </c>
      <c r="AY60" s="122">
        <v>834</v>
      </c>
      <c r="AZ60" s="122">
        <v>4020</v>
      </c>
      <c r="BA60" s="122">
        <v>40</v>
      </c>
      <c r="BB60" s="122">
        <v>63</v>
      </c>
      <c r="BC60" s="122">
        <v>2</v>
      </c>
      <c r="BD60" s="126">
        <v>5068</v>
      </c>
      <c r="BE60" s="131"/>
      <c r="BF60" s="131"/>
      <c r="BG60" s="131">
        <v>8</v>
      </c>
      <c r="BH60" s="131"/>
      <c r="BI60" s="125">
        <v>42</v>
      </c>
      <c r="BJ60" s="122"/>
      <c r="BK60" s="126">
        <v>42</v>
      </c>
      <c r="BL60" s="131"/>
      <c r="BM60" s="125">
        <v>1</v>
      </c>
      <c r="BN60" s="122">
        <v>4</v>
      </c>
      <c r="BO60" s="126">
        <v>5</v>
      </c>
      <c r="BP60" s="125">
        <v>15</v>
      </c>
      <c r="BQ60" s="122"/>
      <c r="BR60" s="122"/>
      <c r="BS60" s="122"/>
      <c r="BT60" s="126">
        <v>15</v>
      </c>
      <c r="BU60" s="131">
        <v>3</v>
      </c>
      <c r="BV60" s="131">
        <v>1</v>
      </c>
      <c r="BW60" s="125">
        <v>87131</v>
      </c>
      <c r="BX60" s="122">
        <v>1</v>
      </c>
      <c r="BY60" s="122">
        <v>42493</v>
      </c>
      <c r="BZ60" s="122">
        <v>18</v>
      </c>
      <c r="CA60" s="122">
        <v>51</v>
      </c>
      <c r="CB60" s="122">
        <v>1</v>
      </c>
      <c r="CC60" s="122">
        <v>1</v>
      </c>
      <c r="CD60" s="122">
        <v>50</v>
      </c>
      <c r="CE60" s="122"/>
      <c r="CF60" s="126">
        <v>129746</v>
      </c>
      <c r="CG60" s="125">
        <v>6</v>
      </c>
      <c r="CH60" s="122">
        <v>7698</v>
      </c>
      <c r="CI60" s="122">
        <v>147</v>
      </c>
      <c r="CJ60" s="122">
        <v>2</v>
      </c>
      <c r="CK60" s="122">
        <v>12</v>
      </c>
      <c r="CL60" s="122"/>
      <c r="CM60" s="122"/>
      <c r="CN60" s="126">
        <v>7865</v>
      </c>
      <c r="CO60" s="131"/>
      <c r="CP60" s="125"/>
      <c r="CQ60" s="122"/>
      <c r="CR60" s="126"/>
      <c r="CS60" s="131">
        <v>17</v>
      </c>
      <c r="CT60" s="131">
        <v>152</v>
      </c>
      <c r="CU60" s="131"/>
      <c r="CV60" s="125">
        <v>4</v>
      </c>
      <c r="CW60" s="122">
        <v>4</v>
      </c>
      <c r="CX60" s="126">
        <v>8</v>
      </c>
      <c r="CY60" s="131">
        <v>1795</v>
      </c>
      <c r="CZ60" s="131"/>
      <c r="DA60" s="131"/>
      <c r="DB60" s="131"/>
      <c r="DC60" s="125">
        <v>7</v>
      </c>
      <c r="DD60" s="122">
        <v>36</v>
      </c>
      <c r="DE60" s="122">
        <v>21</v>
      </c>
      <c r="DF60" s="122"/>
      <c r="DG60" s="126">
        <v>64</v>
      </c>
      <c r="DH60" s="125">
        <v>1031</v>
      </c>
      <c r="DI60" s="122">
        <v>5130</v>
      </c>
      <c r="DJ60" s="122">
        <v>61</v>
      </c>
      <c r="DK60" s="122">
        <v>1111</v>
      </c>
      <c r="DL60" s="122">
        <v>4620</v>
      </c>
      <c r="DM60" s="122">
        <v>7464</v>
      </c>
      <c r="DN60" s="122">
        <v>43</v>
      </c>
      <c r="DO60" s="122">
        <v>18</v>
      </c>
      <c r="DP60" s="122">
        <v>133</v>
      </c>
      <c r="DQ60" s="122">
        <v>21</v>
      </c>
      <c r="DR60" s="122"/>
      <c r="DS60" s="126">
        <v>19632</v>
      </c>
      <c r="DT60" s="131"/>
      <c r="DU60" s="133"/>
      <c r="DV60" s="125"/>
      <c r="DW60" s="122"/>
      <c r="DX60" s="122"/>
      <c r="DY60" s="126"/>
      <c r="DZ60" s="131"/>
      <c r="EA60" s="125">
        <v>2</v>
      </c>
      <c r="EB60" s="122"/>
      <c r="EC60" s="126">
        <v>2</v>
      </c>
      <c r="ED60" s="125"/>
      <c r="EE60" s="122"/>
      <c r="EF60" s="126"/>
      <c r="EG60" s="131"/>
      <c r="EH60" s="131">
        <v>3</v>
      </c>
      <c r="EI60" s="131">
        <v>1513</v>
      </c>
      <c r="EJ60" s="125"/>
      <c r="EK60" s="122">
        <v>0</v>
      </c>
      <c r="EL60" s="126">
        <v>0</v>
      </c>
      <c r="EM60" s="125">
        <v>16</v>
      </c>
      <c r="EN60" s="122">
        <v>1</v>
      </c>
      <c r="EO60" s="126">
        <v>17</v>
      </c>
      <c r="EP60" s="133"/>
      <c r="EQ60" s="133">
        <v>1</v>
      </c>
      <c r="ER60" s="122">
        <v>17</v>
      </c>
      <c r="ES60" s="122"/>
      <c r="ET60" s="135">
        <v>18</v>
      </c>
      <c r="EU60" s="133"/>
      <c r="EV60" s="122"/>
      <c r="EW60" s="122"/>
      <c r="EX60" s="122"/>
      <c r="EY60" s="135"/>
      <c r="EZ60" s="463">
        <v>320580</v>
      </c>
      <c r="FA60" s="454">
        <v>1.2645049960727295E-2</v>
      </c>
    </row>
    <row r="61" spans="2:157" x14ac:dyDescent="0.2">
      <c r="B61" s="124" t="s">
        <v>461</v>
      </c>
      <c r="C61" s="125">
        <v>94</v>
      </c>
      <c r="D61" s="122"/>
      <c r="E61" s="129">
        <v>94</v>
      </c>
      <c r="F61" s="131"/>
      <c r="G61" s="125">
        <v>55</v>
      </c>
      <c r="H61" s="122"/>
      <c r="I61" s="126">
        <v>55</v>
      </c>
      <c r="J61" s="131"/>
      <c r="K61" s="133">
        <v>668</v>
      </c>
      <c r="L61" s="125">
        <v>25</v>
      </c>
      <c r="M61" s="122">
        <v>311</v>
      </c>
      <c r="N61" s="122">
        <v>77688</v>
      </c>
      <c r="O61" s="122">
        <v>167</v>
      </c>
      <c r="P61" s="122">
        <v>19</v>
      </c>
      <c r="Q61" s="122">
        <v>6</v>
      </c>
      <c r="R61" s="122"/>
      <c r="S61" s="126">
        <v>78216</v>
      </c>
      <c r="T61" s="125">
        <v>23</v>
      </c>
      <c r="U61" s="122">
        <v>25</v>
      </c>
      <c r="V61" s="126">
        <v>48</v>
      </c>
      <c r="W61" s="125">
        <v>212</v>
      </c>
      <c r="X61" s="122">
        <v>2</v>
      </c>
      <c r="Y61" s="122"/>
      <c r="Z61" s="126">
        <v>214</v>
      </c>
      <c r="AA61" s="125">
        <v>1187</v>
      </c>
      <c r="AB61" s="122">
        <v>18</v>
      </c>
      <c r="AC61" s="122">
        <v>2</v>
      </c>
      <c r="AD61" s="126">
        <v>1207</v>
      </c>
      <c r="AE61" s="125">
        <v>137</v>
      </c>
      <c r="AF61" s="122"/>
      <c r="AG61" s="122">
        <v>1</v>
      </c>
      <c r="AH61" s="129">
        <v>138</v>
      </c>
      <c r="AI61" s="131"/>
      <c r="AJ61" s="131"/>
      <c r="AK61" s="131"/>
      <c r="AL61" s="125">
        <v>17</v>
      </c>
      <c r="AM61" s="122"/>
      <c r="AN61" s="126">
        <v>17</v>
      </c>
      <c r="AO61" s="125"/>
      <c r="AP61" s="122">
        <v>9</v>
      </c>
      <c r="AQ61" s="122">
        <v>19</v>
      </c>
      <c r="AR61" s="122">
        <v>56</v>
      </c>
      <c r="AS61" s="122"/>
      <c r="AT61" s="122"/>
      <c r="AU61" s="126">
        <v>84</v>
      </c>
      <c r="AV61" s="135">
        <v>13</v>
      </c>
      <c r="AW61" s="131">
        <v>2</v>
      </c>
      <c r="AX61" s="125">
        <v>75</v>
      </c>
      <c r="AY61" s="122">
        <v>2432</v>
      </c>
      <c r="AZ61" s="122">
        <v>2693</v>
      </c>
      <c r="BA61" s="122">
        <v>61</v>
      </c>
      <c r="BB61" s="122">
        <v>180</v>
      </c>
      <c r="BC61" s="122"/>
      <c r="BD61" s="126">
        <v>5441</v>
      </c>
      <c r="BE61" s="131">
        <v>10</v>
      </c>
      <c r="BF61" s="131">
        <v>1</v>
      </c>
      <c r="BG61" s="131"/>
      <c r="BH61" s="131">
        <v>1</v>
      </c>
      <c r="BI61" s="125">
        <v>120</v>
      </c>
      <c r="BJ61" s="122"/>
      <c r="BK61" s="126">
        <v>120</v>
      </c>
      <c r="BL61" s="131"/>
      <c r="BM61" s="125">
        <v>1</v>
      </c>
      <c r="BN61" s="122"/>
      <c r="BO61" s="126">
        <v>1</v>
      </c>
      <c r="BP61" s="125">
        <v>8</v>
      </c>
      <c r="BQ61" s="122"/>
      <c r="BR61" s="122"/>
      <c r="BS61" s="122"/>
      <c r="BT61" s="126">
        <v>8</v>
      </c>
      <c r="BU61" s="131">
        <v>1</v>
      </c>
      <c r="BV61" s="131">
        <v>1</v>
      </c>
      <c r="BW61" s="125">
        <v>80357</v>
      </c>
      <c r="BX61" s="122"/>
      <c r="BY61" s="122">
        <v>24756</v>
      </c>
      <c r="BZ61" s="122">
        <v>3</v>
      </c>
      <c r="CA61" s="122">
        <v>67</v>
      </c>
      <c r="CB61" s="122">
        <v>1</v>
      </c>
      <c r="CC61" s="122"/>
      <c r="CD61" s="122">
        <v>120</v>
      </c>
      <c r="CE61" s="122"/>
      <c r="CF61" s="126">
        <v>105304</v>
      </c>
      <c r="CG61" s="125">
        <v>12</v>
      </c>
      <c r="CH61" s="122">
        <v>13502</v>
      </c>
      <c r="CI61" s="122">
        <v>362</v>
      </c>
      <c r="CJ61" s="122">
        <v>0</v>
      </c>
      <c r="CK61" s="122">
        <v>26</v>
      </c>
      <c r="CL61" s="122"/>
      <c r="CM61" s="122"/>
      <c r="CN61" s="126">
        <v>13902</v>
      </c>
      <c r="CO61" s="131"/>
      <c r="CP61" s="125"/>
      <c r="CQ61" s="122"/>
      <c r="CR61" s="126"/>
      <c r="CS61" s="131">
        <v>26</v>
      </c>
      <c r="CT61" s="131">
        <v>165</v>
      </c>
      <c r="CU61" s="131"/>
      <c r="CV61" s="125">
        <v>2</v>
      </c>
      <c r="CW61" s="122">
        <v>1</v>
      </c>
      <c r="CX61" s="126">
        <v>3</v>
      </c>
      <c r="CY61" s="131">
        <v>2</v>
      </c>
      <c r="CZ61" s="131"/>
      <c r="DA61" s="131">
        <v>0</v>
      </c>
      <c r="DB61" s="131"/>
      <c r="DC61" s="125">
        <v>2</v>
      </c>
      <c r="DD61" s="122">
        <v>10</v>
      </c>
      <c r="DE61" s="122">
        <v>11</v>
      </c>
      <c r="DF61" s="122"/>
      <c r="DG61" s="126">
        <v>23</v>
      </c>
      <c r="DH61" s="125">
        <v>1356</v>
      </c>
      <c r="DI61" s="122">
        <v>1653</v>
      </c>
      <c r="DJ61" s="122">
        <v>125</v>
      </c>
      <c r="DK61" s="122">
        <v>870</v>
      </c>
      <c r="DL61" s="122">
        <v>1160</v>
      </c>
      <c r="DM61" s="122">
        <v>3670</v>
      </c>
      <c r="DN61" s="122">
        <v>139</v>
      </c>
      <c r="DO61" s="122">
        <v>90</v>
      </c>
      <c r="DP61" s="122">
        <v>184</v>
      </c>
      <c r="DQ61" s="122">
        <v>59</v>
      </c>
      <c r="DR61" s="122"/>
      <c r="DS61" s="126">
        <v>9306</v>
      </c>
      <c r="DT61" s="131"/>
      <c r="DU61" s="133">
        <v>1</v>
      </c>
      <c r="DV61" s="125"/>
      <c r="DW61" s="122"/>
      <c r="DX61" s="122"/>
      <c r="DY61" s="126"/>
      <c r="DZ61" s="131"/>
      <c r="EA61" s="125">
        <v>9</v>
      </c>
      <c r="EB61" s="122">
        <v>1</v>
      </c>
      <c r="EC61" s="126">
        <v>10</v>
      </c>
      <c r="ED61" s="125"/>
      <c r="EE61" s="122"/>
      <c r="EF61" s="126"/>
      <c r="EG61" s="131"/>
      <c r="EH61" s="131"/>
      <c r="EI61" s="131">
        <v>78</v>
      </c>
      <c r="EJ61" s="125"/>
      <c r="EK61" s="122">
        <v>20</v>
      </c>
      <c r="EL61" s="126">
        <v>20</v>
      </c>
      <c r="EM61" s="125">
        <v>7</v>
      </c>
      <c r="EN61" s="122"/>
      <c r="EO61" s="126">
        <v>7</v>
      </c>
      <c r="EP61" s="133"/>
      <c r="EQ61" s="133"/>
      <c r="ER61" s="122">
        <v>7</v>
      </c>
      <c r="ES61" s="122"/>
      <c r="ET61" s="135">
        <v>7</v>
      </c>
      <c r="EU61" s="133"/>
      <c r="EV61" s="122"/>
      <c r="EW61" s="122"/>
      <c r="EX61" s="122"/>
      <c r="EY61" s="135"/>
      <c r="EZ61" s="463">
        <v>215194</v>
      </c>
      <c r="FA61" s="454">
        <v>8.4881741881862541E-3</v>
      </c>
    </row>
    <row r="62" spans="2:157" x14ac:dyDescent="0.2">
      <c r="B62" s="124" t="s">
        <v>462</v>
      </c>
      <c r="C62" s="125">
        <v>478</v>
      </c>
      <c r="D62" s="122">
        <v>24</v>
      </c>
      <c r="E62" s="129">
        <v>502</v>
      </c>
      <c r="F62" s="131"/>
      <c r="G62" s="125">
        <v>58</v>
      </c>
      <c r="H62" s="122"/>
      <c r="I62" s="126">
        <v>58</v>
      </c>
      <c r="J62" s="131"/>
      <c r="K62" s="133">
        <v>1490</v>
      </c>
      <c r="L62" s="125">
        <v>58</v>
      </c>
      <c r="M62" s="122">
        <v>696</v>
      </c>
      <c r="N62" s="122">
        <v>10427</v>
      </c>
      <c r="O62" s="122">
        <v>167</v>
      </c>
      <c r="P62" s="122">
        <v>28</v>
      </c>
      <c r="Q62" s="122">
        <v>8</v>
      </c>
      <c r="R62" s="122">
        <v>3</v>
      </c>
      <c r="S62" s="126">
        <v>11387</v>
      </c>
      <c r="T62" s="125">
        <v>39</v>
      </c>
      <c r="U62" s="122">
        <v>19</v>
      </c>
      <c r="V62" s="126">
        <v>58</v>
      </c>
      <c r="W62" s="125">
        <v>286</v>
      </c>
      <c r="X62" s="122">
        <v>6</v>
      </c>
      <c r="Y62" s="122">
        <v>0</v>
      </c>
      <c r="Z62" s="126">
        <v>292</v>
      </c>
      <c r="AA62" s="125">
        <v>9516</v>
      </c>
      <c r="AB62" s="122">
        <v>8</v>
      </c>
      <c r="AC62" s="122">
        <v>4</v>
      </c>
      <c r="AD62" s="126">
        <v>9528</v>
      </c>
      <c r="AE62" s="125">
        <v>154</v>
      </c>
      <c r="AF62" s="122"/>
      <c r="AG62" s="122">
        <v>2</v>
      </c>
      <c r="AH62" s="129">
        <v>156</v>
      </c>
      <c r="AI62" s="131"/>
      <c r="AJ62" s="131">
        <v>0</v>
      </c>
      <c r="AK62" s="131"/>
      <c r="AL62" s="125">
        <v>24</v>
      </c>
      <c r="AM62" s="122">
        <v>6</v>
      </c>
      <c r="AN62" s="126">
        <v>30</v>
      </c>
      <c r="AO62" s="125">
        <v>0</v>
      </c>
      <c r="AP62" s="122">
        <v>11</v>
      </c>
      <c r="AQ62" s="122">
        <v>7</v>
      </c>
      <c r="AR62" s="122">
        <v>102</v>
      </c>
      <c r="AS62" s="122">
        <v>6</v>
      </c>
      <c r="AT62" s="122"/>
      <c r="AU62" s="126">
        <v>126</v>
      </c>
      <c r="AV62" s="135">
        <v>2</v>
      </c>
      <c r="AW62" s="131">
        <v>3</v>
      </c>
      <c r="AX62" s="125">
        <v>89</v>
      </c>
      <c r="AY62" s="122">
        <v>1748</v>
      </c>
      <c r="AZ62" s="122">
        <v>1175</v>
      </c>
      <c r="BA62" s="122">
        <v>82</v>
      </c>
      <c r="BB62" s="122">
        <v>109</v>
      </c>
      <c r="BC62" s="122"/>
      <c r="BD62" s="126">
        <v>3203</v>
      </c>
      <c r="BE62" s="131">
        <v>12</v>
      </c>
      <c r="BF62" s="131"/>
      <c r="BG62" s="131">
        <v>1</v>
      </c>
      <c r="BH62" s="131">
        <v>5</v>
      </c>
      <c r="BI62" s="125">
        <v>61</v>
      </c>
      <c r="BJ62" s="122"/>
      <c r="BK62" s="126">
        <v>61</v>
      </c>
      <c r="BL62" s="131"/>
      <c r="BM62" s="125">
        <v>1</v>
      </c>
      <c r="BN62" s="122"/>
      <c r="BO62" s="126">
        <v>1</v>
      </c>
      <c r="BP62" s="125">
        <v>13</v>
      </c>
      <c r="BQ62" s="122">
        <v>35</v>
      </c>
      <c r="BR62" s="122"/>
      <c r="BS62" s="122"/>
      <c r="BT62" s="126">
        <v>48</v>
      </c>
      <c r="BU62" s="131"/>
      <c r="BV62" s="131">
        <v>2</v>
      </c>
      <c r="BW62" s="125">
        <v>127461</v>
      </c>
      <c r="BX62" s="122">
        <v>76</v>
      </c>
      <c r="BY62" s="122">
        <v>40563</v>
      </c>
      <c r="BZ62" s="122">
        <v>112</v>
      </c>
      <c r="CA62" s="122">
        <v>141</v>
      </c>
      <c r="CB62" s="122">
        <v>8</v>
      </c>
      <c r="CC62" s="122">
        <v>0</v>
      </c>
      <c r="CD62" s="122">
        <v>96</v>
      </c>
      <c r="CE62" s="122">
        <v>5</v>
      </c>
      <c r="CF62" s="126">
        <v>168462</v>
      </c>
      <c r="CG62" s="125">
        <v>43</v>
      </c>
      <c r="CH62" s="122">
        <v>3548</v>
      </c>
      <c r="CI62" s="122">
        <v>896</v>
      </c>
      <c r="CJ62" s="122">
        <v>29</v>
      </c>
      <c r="CK62" s="122">
        <v>49</v>
      </c>
      <c r="CL62" s="122">
        <v>1</v>
      </c>
      <c r="CM62" s="122"/>
      <c r="CN62" s="126">
        <v>4566</v>
      </c>
      <c r="CO62" s="131"/>
      <c r="CP62" s="125"/>
      <c r="CQ62" s="122"/>
      <c r="CR62" s="126"/>
      <c r="CS62" s="131">
        <v>37</v>
      </c>
      <c r="CT62" s="131">
        <v>215</v>
      </c>
      <c r="CU62" s="131"/>
      <c r="CV62" s="125">
        <v>1</v>
      </c>
      <c r="CW62" s="122">
        <v>229</v>
      </c>
      <c r="CX62" s="126">
        <v>230</v>
      </c>
      <c r="CY62" s="131">
        <v>215</v>
      </c>
      <c r="CZ62" s="131">
        <v>1</v>
      </c>
      <c r="DA62" s="131">
        <v>1</v>
      </c>
      <c r="DB62" s="131">
        <v>0</v>
      </c>
      <c r="DC62" s="125">
        <v>18</v>
      </c>
      <c r="DD62" s="122">
        <v>13</v>
      </c>
      <c r="DE62" s="122">
        <v>5</v>
      </c>
      <c r="DF62" s="122">
        <v>1</v>
      </c>
      <c r="DG62" s="126">
        <v>37</v>
      </c>
      <c r="DH62" s="125">
        <v>5076</v>
      </c>
      <c r="DI62" s="122">
        <v>922</v>
      </c>
      <c r="DJ62" s="122">
        <v>218</v>
      </c>
      <c r="DK62" s="122">
        <v>2252</v>
      </c>
      <c r="DL62" s="122">
        <v>1155</v>
      </c>
      <c r="DM62" s="122">
        <v>933</v>
      </c>
      <c r="DN62" s="122">
        <v>510</v>
      </c>
      <c r="DO62" s="122">
        <v>300</v>
      </c>
      <c r="DP62" s="122">
        <v>312</v>
      </c>
      <c r="DQ62" s="122">
        <v>196</v>
      </c>
      <c r="DR62" s="122">
        <v>1</v>
      </c>
      <c r="DS62" s="126">
        <v>11875</v>
      </c>
      <c r="DT62" s="131"/>
      <c r="DU62" s="133">
        <v>2</v>
      </c>
      <c r="DV62" s="125"/>
      <c r="DW62" s="122">
        <v>4</v>
      </c>
      <c r="DX62" s="122"/>
      <c r="DY62" s="126">
        <v>4</v>
      </c>
      <c r="DZ62" s="131"/>
      <c r="EA62" s="125">
        <v>25</v>
      </c>
      <c r="EB62" s="122">
        <v>78</v>
      </c>
      <c r="EC62" s="126">
        <v>103</v>
      </c>
      <c r="ED62" s="125"/>
      <c r="EE62" s="122"/>
      <c r="EF62" s="126"/>
      <c r="EG62" s="131"/>
      <c r="EH62" s="131">
        <v>8</v>
      </c>
      <c r="EI62" s="131">
        <v>67</v>
      </c>
      <c r="EJ62" s="125">
        <v>329</v>
      </c>
      <c r="EK62" s="122">
        <v>11</v>
      </c>
      <c r="EL62" s="126">
        <v>340</v>
      </c>
      <c r="EM62" s="125">
        <v>47</v>
      </c>
      <c r="EN62" s="122">
        <v>48</v>
      </c>
      <c r="EO62" s="126">
        <v>95</v>
      </c>
      <c r="EP62" s="133"/>
      <c r="EQ62" s="133">
        <v>0</v>
      </c>
      <c r="ER62" s="122">
        <v>3</v>
      </c>
      <c r="ES62" s="122"/>
      <c r="ET62" s="135">
        <v>3</v>
      </c>
      <c r="EU62" s="133"/>
      <c r="EV62" s="122">
        <v>1</v>
      </c>
      <c r="EW62" s="122">
        <v>0</v>
      </c>
      <c r="EX62" s="122"/>
      <c r="EY62" s="135">
        <v>1</v>
      </c>
      <c r="EZ62" s="463">
        <v>213227</v>
      </c>
      <c r="FA62" s="454">
        <v>8.4105872729926968E-3</v>
      </c>
    </row>
    <row r="63" spans="2:157" x14ac:dyDescent="0.2">
      <c r="B63" s="124" t="s">
        <v>463</v>
      </c>
      <c r="C63" s="125">
        <v>3</v>
      </c>
      <c r="D63" s="122"/>
      <c r="E63" s="129">
        <v>3</v>
      </c>
      <c r="F63" s="131"/>
      <c r="G63" s="125"/>
      <c r="H63" s="122"/>
      <c r="I63" s="126"/>
      <c r="J63" s="131"/>
      <c r="K63" s="133">
        <v>14</v>
      </c>
      <c r="L63" s="125">
        <v>69</v>
      </c>
      <c r="M63" s="122">
        <v>4</v>
      </c>
      <c r="N63" s="122">
        <v>1595</v>
      </c>
      <c r="O63" s="122"/>
      <c r="P63" s="122"/>
      <c r="Q63" s="122"/>
      <c r="R63" s="122"/>
      <c r="S63" s="126">
        <v>1668</v>
      </c>
      <c r="T63" s="125"/>
      <c r="U63" s="122"/>
      <c r="V63" s="126"/>
      <c r="W63" s="125">
        <v>7</v>
      </c>
      <c r="X63" s="122"/>
      <c r="Y63" s="122"/>
      <c r="Z63" s="126">
        <v>7</v>
      </c>
      <c r="AA63" s="125">
        <v>73</v>
      </c>
      <c r="AB63" s="122"/>
      <c r="AC63" s="122"/>
      <c r="AD63" s="126">
        <v>73</v>
      </c>
      <c r="AE63" s="125">
        <v>5</v>
      </c>
      <c r="AF63" s="122"/>
      <c r="AG63" s="122"/>
      <c r="AH63" s="129">
        <v>5</v>
      </c>
      <c r="AI63" s="131"/>
      <c r="AJ63" s="131"/>
      <c r="AK63" s="131"/>
      <c r="AL63" s="125"/>
      <c r="AM63" s="122"/>
      <c r="AN63" s="126"/>
      <c r="AO63" s="125"/>
      <c r="AP63" s="122"/>
      <c r="AQ63" s="122"/>
      <c r="AR63" s="122">
        <v>2</v>
      </c>
      <c r="AS63" s="122"/>
      <c r="AT63" s="122"/>
      <c r="AU63" s="126">
        <v>2</v>
      </c>
      <c r="AV63" s="135"/>
      <c r="AW63" s="131"/>
      <c r="AX63" s="125"/>
      <c r="AY63" s="122">
        <v>2</v>
      </c>
      <c r="AZ63" s="122">
        <v>6</v>
      </c>
      <c r="BA63" s="122"/>
      <c r="BB63" s="122"/>
      <c r="BC63" s="122"/>
      <c r="BD63" s="126">
        <v>8</v>
      </c>
      <c r="BE63" s="131"/>
      <c r="BF63" s="131"/>
      <c r="BG63" s="131"/>
      <c r="BH63" s="131"/>
      <c r="BI63" s="125">
        <v>0</v>
      </c>
      <c r="BJ63" s="122"/>
      <c r="BK63" s="126">
        <v>0</v>
      </c>
      <c r="BL63" s="131"/>
      <c r="BM63" s="125"/>
      <c r="BN63" s="122"/>
      <c r="BO63" s="126"/>
      <c r="BP63" s="125"/>
      <c r="BQ63" s="122"/>
      <c r="BR63" s="122"/>
      <c r="BS63" s="122"/>
      <c r="BT63" s="126"/>
      <c r="BU63" s="131"/>
      <c r="BV63" s="131"/>
      <c r="BW63" s="125">
        <v>748</v>
      </c>
      <c r="BX63" s="122"/>
      <c r="BY63" s="122">
        <v>487</v>
      </c>
      <c r="BZ63" s="122"/>
      <c r="CA63" s="122">
        <v>10</v>
      </c>
      <c r="CB63" s="122"/>
      <c r="CC63" s="122"/>
      <c r="CD63" s="122">
        <v>2</v>
      </c>
      <c r="CE63" s="122"/>
      <c r="CF63" s="126">
        <v>1247</v>
      </c>
      <c r="CG63" s="125"/>
      <c r="CH63" s="122">
        <v>51</v>
      </c>
      <c r="CI63" s="122">
        <v>1</v>
      </c>
      <c r="CJ63" s="122"/>
      <c r="CK63" s="122"/>
      <c r="CL63" s="122"/>
      <c r="CM63" s="122"/>
      <c r="CN63" s="126">
        <v>52</v>
      </c>
      <c r="CO63" s="131"/>
      <c r="CP63" s="125"/>
      <c r="CQ63" s="122"/>
      <c r="CR63" s="126"/>
      <c r="CS63" s="131">
        <v>0</v>
      </c>
      <c r="CT63" s="131">
        <v>7</v>
      </c>
      <c r="CU63" s="131"/>
      <c r="CV63" s="125"/>
      <c r="CW63" s="122"/>
      <c r="CX63" s="126"/>
      <c r="CY63" s="131">
        <v>2</v>
      </c>
      <c r="CZ63" s="131"/>
      <c r="DA63" s="131"/>
      <c r="DB63" s="131"/>
      <c r="DC63" s="125"/>
      <c r="DD63" s="122"/>
      <c r="DE63" s="122"/>
      <c r="DF63" s="122"/>
      <c r="DG63" s="126"/>
      <c r="DH63" s="125">
        <v>15</v>
      </c>
      <c r="DI63" s="122">
        <v>129</v>
      </c>
      <c r="DJ63" s="122"/>
      <c r="DK63" s="122">
        <v>16</v>
      </c>
      <c r="DL63" s="122">
        <v>20</v>
      </c>
      <c r="DM63" s="122">
        <v>42</v>
      </c>
      <c r="DN63" s="122"/>
      <c r="DO63" s="122"/>
      <c r="DP63" s="122">
        <v>4</v>
      </c>
      <c r="DQ63" s="122"/>
      <c r="DR63" s="122"/>
      <c r="DS63" s="126">
        <v>226</v>
      </c>
      <c r="DT63" s="131"/>
      <c r="DU63" s="133"/>
      <c r="DV63" s="125"/>
      <c r="DW63" s="122"/>
      <c r="DX63" s="122"/>
      <c r="DY63" s="126"/>
      <c r="DZ63" s="131"/>
      <c r="EA63" s="125"/>
      <c r="EB63" s="122"/>
      <c r="EC63" s="126"/>
      <c r="ED63" s="125"/>
      <c r="EE63" s="122"/>
      <c r="EF63" s="126"/>
      <c r="EG63" s="131"/>
      <c r="EH63" s="131"/>
      <c r="EI63" s="131"/>
      <c r="EJ63" s="125"/>
      <c r="EK63" s="122"/>
      <c r="EL63" s="126"/>
      <c r="EM63" s="125">
        <v>0</v>
      </c>
      <c r="EN63" s="122"/>
      <c r="EO63" s="126">
        <v>0</v>
      </c>
      <c r="EP63" s="133"/>
      <c r="EQ63" s="133"/>
      <c r="ER63" s="122">
        <v>0</v>
      </c>
      <c r="ES63" s="122"/>
      <c r="ET63" s="135">
        <v>0</v>
      </c>
      <c r="EU63" s="133"/>
      <c r="EV63" s="122"/>
      <c r="EW63" s="122"/>
      <c r="EX63" s="122"/>
      <c r="EY63" s="135"/>
      <c r="EZ63" s="463">
        <v>3314</v>
      </c>
      <c r="FA63" s="454">
        <v>1.3071837160724391E-4</v>
      </c>
    </row>
    <row r="64" spans="2:157" x14ac:dyDescent="0.2">
      <c r="B64" s="124" t="s">
        <v>464</v>
      </c>
      <c r="C64" s="125">
        <v>8</v>
      </c>
      <c r="D64" s="122"/>
      <c r="E64" s="129">
        <v>8</v>
      </c>
      <c r="F64" s="131"/>
      <c r="G64" s="125">
        <v>3</v>
      </c>
      <c r="H64" s="122"/>
      <c r="I64" s="126">
        <v>3</v>
      </c>
      <c r="J64" s="131"/>
      <c r="K64" s="133">
        <v>37</v>
      </c>
      <c r="L64" s="125">
        <v>2</v>
      </c>
      <c r="M64" s="122">
        <v>5</v>
      </c>
      <c r="N64" s="122">
        <v>2179</v>
      </c>
      <c r="O64" s="122">
        <v>16</v>
      </c>
      <c r="P64" s="122">
        <v>18</v>
      </c>
      <c r="Q64" s="122"/>
      <c r="R64" s="122"/>
      <c r="S64" s="126">
        <v>2220</v>
      </c>
      <c r="T64" s="125">
        <v>1</v>
      </c>
      <c r="U64" s="122"/>
      <c r="V64" s="126">
        <v>1</v>
      </c>
      <c r="W64" s="125">
        <v>3</v>
      </c>
      <c r="X64" s="122"/>
      <c r="Y64" s="122"/>
      <c r="Z64" s="126">
        <v>3</v>
      </c>
      <c r="AA64" s="125">
        <v>46</v>
      </c>
      <c r="AB64" s="122">
        <v>0</v>
      </c>
      <c r="AC64" s="122"/>
      <c r="AD64" s="126">
        <v>46</v>
      </c>
      <c r="AE64" s="125">
        <v>1</v>
      </c>
      <c r="AF64" s="122"/>
      <c r="AG64" s="122">
        <v>1</v>
      </c>
      <c r="AH64" s="129">
        <v>2</v>
      </c>
      <c r="AI64" s="131"/>
      <c r="AJ64" s="131"/>
      <c r="AK64" s="131"/>
      <c r="AL64" s="125">
        <v>5</v>
      </c>
      <c r="AM64" s="122"/>
      <c r="AN64" s="126">
        <v>5</v>
      </c>
      <c r="AO64" s="125"/>
      <c r="AP64" s="122"/>
      <c r="AQ64" s="122">
        <v>4</v>
      </c>
      <c r="AR64" s="122"/>
      <c r="AS64" s="122"/>
      <c r="AT64" s="122"/>
      <c r="AU64" s="126">
        <v>4</v>
      </c>
      <c r="AV64" s="135"/>
      <c r="AW64" s="131"/>
      <c r="AX64" s="125"/>
      <c r="AY64" s="122">
        <v>19</v>
      </c>
      <c r="AZ64" s="122">
        <v>20</v>
      </c>
      <c r="BA64" s="122">
        <v>0</v>
      </c>
      <c r="BB64" s="122">
        <v>2</v>
      </c>
      <c r="BC64" s="122"/>
      <c r="BD64" s="126">
        <v>41</v>
      </c>
      <c r="BE64" s="131">
        <v>1</v>
      </c>
      <c r="BF64" s="131"/>
      <c r="BG64" s="131"/>
      <c r="BH64" s="131">
        <v>1</v>
      </c>
      <c r="BI64" s="125">
        <v>0</v>
      </c>
      <c r="BJ64" s="122"/>
      <c r="BK64" s="126">
        <v>0</v>
      </c>
      <c r="BL64" s="131"/>
      <c r="BM64" s="125"/>
      <c r="BN64" s="122"/>
      <c r="BO64" s="126"/>
      <c r="BP64" s="125"/>
      <c r="BQ64" s="122"/>
      <c r="BR64" s="122"/>
      <c r="BS64" s="122"/>
      <c r="BT64" s="126"/>
      <c r="BU64" s="131"/>
      <c r="BV64" s="131"/>
      <c r="BW64" s="125">
        <v>1721</v>
      </c>
      <c r="BX64" s="122"/>
      <c r="BY64" s="122">
        <v>143</v>
      </c>
      <c r="BZ64" s="122"/>
      <c r="CA64" s="122">
        <v>37</v>
      </c>
      <c r="CB64" s="122"/>
      <c r="CC64" s="122"/>
      <c r="CD64" s="122">
        <v>4</v>
      </c>
      <c r="CE64" s="122"/>
      <c r="CF64" s="126">
        <v>1905</v>
      </c>
      <c r="CG64" s="125"/>
      <c r="CH64" s="122">
        <v>86</v>
      </c>
      <c r="CI64" s="122">
        <v>10</v>
      </c>
      <c r="CJ64" s="122"/>
      <c r="CK64" s="122"/>
      <c r="CL64" s="122"/>
      <c r="CM64" s="122"/>
      <c r="CN64" s="126">
        <v>96</v>
      </c>
      <c r="CO64" s="131"/>
      <c r="CP64" s="125"/>
      <c r="CQ64" s="122"/>
      <c r="CR64" s="126"/>
      <c r="CS64" s="131">
        <v>4</v>
      </c>
      <c r="CT64" s="131">
        <v>5</v>
      </c>
      <c r="CU64" s="131"/>
      <c r="CV64" s="125"/>
      <c r="CW64" s="122"/>
      <c r="CX64" s="126"/>
      <c r="CY64" s="131"/>
      <c r="CZ64" s="131"/>
      <c r="DA64" s="131"/>
      <c r="DB64" s="131"/>
      <c r="DC64" s="125"/>
      <c r="DD64" s="122"/>
      <c r="DE64" s="122"/>
      <c r="DF64" s="122"/>
      <c r="DG64" s="126"/>
      <c r="DH64" s="125">
        <v>114</v>
      </c>
      <c r="DI64" s="122">
        <v>84</v>
      </c>
      <c r="DJ64" s="122">
        <v>3</v>
      </c>
      <c r="DK64" s="122">
        <v>110</v>
      </c>
      <c r="DL64" s="122">
        <v>26</v>
      </c>
      <c r="DM64" s="122">
        <v>76</v>
      </c>
      <c r="DN64" s="122">
        <v>21</v>
      </c>
      <c r="DO64" s="122">
        <v>2</v>
      </c>
      <c r="DP64" s="122">
        <v>9</v>
      </c>
      <c r="DQ64" s="122">
        <v>1</v>
      </c>
      <c r="DR64" s="122"/>
      <c r="DS64" s="126">
        <v>446</v>
      </c>
      <c r="DT64" s="131"/>
      <c r="DU64" s="133"/>
      <c r="DV64" s="125"/>
      <c r="DW64" s="122">
        <v>0</v>
      </c>
      <c r="DX64" s="122"/>
      <c r="DY64" s="126">
        <v>0</v>
      </c>
      <c r="DZ64" s="131"/>
      <c r="EA64" s="125">
        <v>2</v>
      </c>
      <c r="EB64" s="122"/>
      <c r="EC64" s="126">
        <v>2</v>
      </c>
      <c r="ED64" s="125"/>
      <c r="EE64" s="122"/>
      <c r="EF64" s="126"/>
      <c r="EG64" s="131"/>
      <c r="EH64" s="131"/>
      <c r="EI64" s="131"/>
      <c r="EJ64" s="125"/>
      <c r="EK64" s="122">
        <v>0</v>
      </c>
      <c r="EL64" s="126">
        <v>0</v>
      </c>
      <c r="EM64" s="125">
        <v>1</v>
      </c>
      <c r="EN64" s="122"/>
      <c r="EO64" s="126">
        <v>1</v>
      </c>
      <c r="EP64" s="133"/>
      <c r="EQ64" s="133"/>
      <c r="ER64" s="122"/>
      <c r="ES64" s="122"/>
      <c r="ET64" s="135"/>
      <c r="EU64" s="133"/>
      <c r="EV64" s="122"/>
      <c r="EW64" s="122"/>
      <c r="EX64" s="122"/>
      <c r="EY64" s="135"/>
      <c r="EZ64" s="463">
        <v>4831</v>
      </c>
      <c r="FA64" s="454">
        <v>1.9055535704121766E-4</v>
      </c>
    </row>
    <row r="65" spans="1:157" x14ac:dyDescent="0.2">
      <c r="B65" s="124" t="s">
        <v>465</v>
      </c>
      <c r="C65" s="125">
        <v>26</v>
      </c>
      <c r="D65" s="122"/>
      <c r="E65" s="129">
        <v>26</v>
      </c>
      <c r="F65" s="131"/>
      <c r="G65" s="125">
        <v>6</v>
      </c>
      <c r="H65" s="122"/>
      <c r="I65" s="126">
        <v>6</v>
      </c>
      <c r="J65" s="131"/>
      <c r="K65" s="133">
        <v>185</v>
      </c>
      <c r="L65" s="125">
        <v>26</v>
      </c>
      <c r="M65" s="122">
        <v>16</v>
      </c>
      <c r="N65" s="122">
        <v>26572</v>
      </c>
      <c r="O65" s="122">
        <v>144</v>
      </c>
      <c r="P65" s="122">
        <v>3</v>
      </c>
      <c r="Q65" s="122"/>
      <c r="R65" s="122">
        <v>0</v>
      </c>
      <c r="S65" s="126">
        <v>26761</v>
      </c>
      <c r="T65" s="125">
        <v>14</v>
      </c>
      <c r="U65" s="122">
        <v>6</v>
      </c>
      <c r="V65" s="126">
        <v>20</v>
      </c>
      <c r="W65" s="125">
        <v>152</v>
      </c>
      <c r="X65" s="122"/>
      <c r="Y65" s="122"/>
      <c r="Z65" s="126">
        <v>152</v>
      </c>
      <c r="AA65" s="125">
        <v>294</v>
      </c>
      <c r="AB65" s="122">
        <v>0</v>
      </c>
      <c r="AC65" s="122"/>
      <c r="AD65" s="126">
        <v>294</v>
      </c>
      <c r="AE65" s="125">
        <v>12</v>
      </c>
      <c r="AF65" s="122"/>
      <c r="AG65" s="122">
        <v>1</v>
      </c>
      <c r="AH65" s="129">
        <v>13</v>
      </c>
      <c r="AI65" s="131"/>
      <c r="AJ65" s="131"/>
      <c r="AK65" s="131"/>
      <c r="AL65" s="125">
        <v>11</v>
      </c>
      <c r="AM65" s="122"/>
      <c r="AN65" s="126">
        <v>11</v>
      </c>
      <c r="AO65" s="125"/>
      <c r="AP65" s="122">
        <v>1</v>
      </c>
      <c r="AQ65" s="122">
        <v>2</v>
      </c>
      <c r="AR65" s="122">
        <v>2</v>
      </c>
      <c r="AS65" s="122"/>
      <c r="AT65" s="122"/>
      <c r="AU65" s="126">
        <v>5</v>
      </c>
      <c r="AV65" s="135"/>
      <c r="AW65" s="131"/>
      <c r="AX65" s="125">
        <v>712</v>
      </c>
      <c r="AY65" s="122">
        <v>1003</v>
      </c>
      <c r="AZ65" s="122">
        <v>6408</v>
      </c>
      <c r="BA65" s="122">
        <v>60</v>
      </c>
      <c r="BB65" s="122">
        <v>26</v>
      </c>
      <c r="BC65" s="122"/>
      <c r="BD65" s="126">
        <v>8209</v>
      </c>
      <c r="BE65" s="131"/>
      <c r="BF65" s="131">
        <v>1</v>
      </c>
      <c r="BG65" s="131">
        <v>1</v>
      </c>
      <c r="BH65" s="131">
        <v>1</v>
      </c>
      <c r="BI65" s="125">
        <v>4</v>
      </c>
      <c r="BJ65" s="122"/>
      <c r="BK65" s="126">
        <v>4</v>
      </c>
      <c r="BL65" s="131"/>
      <c r="BM65" s="125"/>
      <c r="BN65" s="122"/>
      <c r="BO65" s="126"/>
      <c r="BP65" s="125">
        <v>3</v>
      </c>
      <c r="BQ65" s="122">
        <v>1</v>
      </c>
      <c r="BR65" s="122"/>
      <c r="BS65" s="122"/>
      <c r="BT65" s="126">
        <v>4</v>
      </c>
      <c r="BU65" s="131"/>
      <c r="BV65" s="131">
        <v>1</v>
      </c>
      <c r="BW65" s="125">
        <v>16595</v>
      </c>
      <c r="BX65" s="122">
        <v>3</v>
      </c>
      <c r="BY65" s="122">
        <v>10377</v>
      </c>
      <c r="BZ65" s="122">
        <v>1</v>
      </c>
      <c r="CA65" s="122">
        <v>7</v>
      </c>
      <c r="CB65" s="122"/>
      <c r="CC65" s="122"/>
      <c r="CD65" s="122">
        <v>7</v>
      </c>
      <c r="CE65" s="122"/>
      <c r="CF65" s="126">
        <v>26990</v>
      </c>
      <c r="CG65" s="125"/>
      <c r="CH65" s="122">
        <v>361</v>
      </c>
      <c r="CI65" s="122">
        <v>41</v>
      </c>
      <c r="CJ65" s="122">
        <v>3</v>
      </c>
      <c r="CK65" s="122">
        <v>2</v>
      </c>
      <c r="CL65" s="122">
        <v>0</v>
      </c>
      <c r="CM65" s="122"/>
      <c r="CN65" s="126">
        <v>407</v>
      </c>
      <c r="CO65" s="131"/>
      <c r="CP65" s="125"/>
      <c r="CQ65" s="122"/>
      <c r="CR65" s="126"/>
      <c r="CS65" s="131">
        <v>3</v>
      </c>
      <c r="CT65" s="131">
        <v>134</v>
      </c>
      <c r="CU65" s="131"/>
      <c r="CV65" s="125"/>
      <c r="CW65" s="122">
        <v>2</v>
      </c>
      <c r="CX65" s="126">
        <v>2</v>
      </c>
      <c r="CY65" s="131">
        <v>16</v>
      </c>
      <c r="CZ65" s="131">
        <v>3</v>
      </c>
      <c r="DA65" s="131"/>
      <c r="DB65" s="131">
        <v>1</v>
      </c>
      <c r="DC65" s="125">
        <v>9</v>
      </c>
      <c r="DD65" s="122">
        <v>44</v>
      </c>
      <c r="DE65" s="122">
        <v>5</v>
      </c>
      <c r="DF65" s="122"/>
      <c r="DG65" s="126">
        <v>58</v>
      </c>
      <c r="DH65" s="125">
        <v>77</v>
      </c>
      <c r="DI65" s="122">
        <v>356</v>
      </c>
      <c r="DJ65" s="122">
        <v>31</v>
      </c>
      <c r="DK65" s="122">
        <v>167</v>
      </c>
      <c r="DL65" s="122">
        <v>329</v>
      </c>
      <c r="DM65" s="122">
        <v>367</v>
      </c>
      <c r="DN65" s="122">
        <v>10</v>
      </c>
      <c r="DO65" s="122">
        <v>0</v>
      </c>
      <c r="DP65" s="122">
        <v>15</v>
      </c>
      <c r="DQ65" s="122">
        <v>5</v>
      </c>
      <c r="DR65" s="122"/>
      <c r="DS65" s="126">
        <v>1357</v>
      </c>
      <c r="DT65" s="131"/>
      <c r="DU65" s="133"/>
      <c r="DV65" s="125"/>
      <c r="DW65" s="122"/>
      <c r="DX65" s="122"/>
      <c r="DY65" s="126"/>
      <c r="DZ65" s="131"/>
      <c r="EA65" s="125">
        <v>3</v>
      </c>
      <c r="EB65" s="122">
        <v>1</v>
      </c>
      <c r="EC65" s="126">
        <v>4</v>
      </c>
      <c r="ED65" s="125"/>
      <c r="EE65" s="122"/>
      <c r="EF65" s="126"/>
      <c r="EG65" s="131"/>
      <c r="EH65" s="131">
        <v>1</v>
      </c>
      <c r="EI65" s="131">
        <v>20</v>
      </c>
      <c r="EJ65" s="125">
        <v>1</v>
      </c>
      <c r="EK65" s="122"/>
      <c r="EL65" s="126">
        <v>1</v>
      </c>
      <c r="EM65" s="125">
        <v>36</v>
      </c>
      <c r="EN65" s="122">
        <v>1</v>
      </c>
      <c r="EO65" s="126">
        <v>37</v>
      </c>
      <c r="EP65" s="133"/>
      <c r="EQ65" s="133"/>
      <c r="ER65" s="122">
        <v>1</v>
      </c>
      <c r="ES65" s="122">
        <v>7</v>
      </c>
      <c r="ET65" s="135">
        <v>8</v>
      </c>
      <c r="EU65" s="133"/>
      <c r="EV65" s="122">
        <v>1</v>
      </c>
      <c r="EW65" s="122"/>
      <c r="EX65" s="122"/>
      <c r="EY65" s="135">
        <v>1</v>
      </c>
      <c r="EZ65" s="463">
        <v>64737</v>
      </c>
      <c r="FA65" s="454">
        <v>2.5535048952136843E-3</v>
      </c>
    </row>
    <row r="66" spans="1:157" x14ac:dyDescent="0.2">
      <c r="B66" s="124" t="s">
        <v>466</v>
      </c>
      <c r="C66" s="125">
        <v>23</v>
      </c>
      <c r="D66" s="122"/>
      <c r="E66" s="129">
        <v>23</v>
      </c>
      <c r="F66" s="131"/>
      <c r="G66" s="125">
        <v>20</v>
      </c>
      <c r="H66" s="122"/>
      <c r="I66" s="126">
        <v>20</v>
      </c>
      <c r="J66" s="131"/>
      <c r="K66" s="133">
        <v>426</v>
      </c>
      <c r="L66" s="125">
        <v>14680</v>
      </c>
      <c r="M66" s="122">
        <v>119</v>
      </c>
      <c r="N66" s="122">
        <v>85490</v>
      </c>
      <c r="O66" s="122">
        <v>1</v>
      </c>
      <c r="P66" s="122">
        <v>2</v>
      </c>
      <c r="Q66" s="122">
        <v>5</v>
      </c>
      <c r="R66" s="122">
        <v>4</v>
      </c>
      <c r="S66" s="126">
        <v>100301</v>
      </c>
      <c r="T66" s="125">
        <v>2</v>
      </c>
      <c r="U66" s="122">
        <v>1</v>
      </c>
      <c r="V66" s="126">
        <v>3</v>
      </c>
      <c r="W66" s="125">
        <v>42</v>
      </c>
      <c r="X66" s="122"/>
      <c r="Y66" s="122"/>
      <c r="Z66" s="126">
        <v>42</v>
      </c>
      <c r="AA66" s="125">
        <v>4332</v>
      </c>
      <c r="AB66" s="122">
        <v>1</v>
      </c>
      <c r="AC66" s="122"/>
      <c r="AD66" s="126">
        <v>4333</v>
      </c>
      <c r="AE66" s="125">
        <v>41</v>
      </c>
      <c r="AF66" s="122"/>
      <c r="AG66" s="122"/>
      <c r="AH66" s="129">
        <v>41</v>
      </c>
      <c r="AI66" s="131"/>
      <c r="AJ66" s="131"/>
      <c r="AK66" s="131"/>
      <c r="AL66" s="125"/>
      <c r="AM66" s="122">
        <v>2</v>
      </c>
      <c r="AN66" s="126">
        <v>2</v>
      </c>
      <c r="AO66" s="125"/>
      <c r="AP66" s="122"/>
      <c r="AQ66" s="122">
        <v>7</v>
      </c>
      <c r="AR66" s="122">
        <v>94</v>
      </c>
      <c r="AS66" s="122"/>
      <c r="AT66" s="122"/>
      <c r="AU66" s="126">
        <v>101</v>
      </c>
      <c r="AV66" s="135"/>
      <c r="AW66" s="131">
        <v>0</v>
      </c>
      <c r="AX66" s="125">
        <v>28</v>
      </c>
      <c r="AY66" s="122">
        <v>278</v>
      </c>
      <c r="AZ66" s="122">
        <v>1198</v>
      </c>
      <c r="BA66" s="122">
        <v>7</v>
      </c>
      <c r="BB66" s="122">
        <v>31</v>
      </c>
      <c r="BC66" s="122"/>
      <c r="BD66" s="126">
        <v>1542</v>
      </c>
      <c r="BE66" s="131"/>
      <c r="BF66" s="131"/>
      <c r="BG66" s="131"/>
      <c r="BH66" s="131"/>
      <c r="BI66" s="125">
        <v>7</v>
      </c>
      <c r="BJ66" s="122"/>
      <c r="BK66" s="126">
        <v>7</v>
      </c>
      <c r="BL66" s="131"/>
      <c r="BM66" s="125">
        <v>1</v>
      </c>
      <c r="BN66" s="122"/>
      <c r="BO66" s="126">
        <v>1</v>
      </c>
      <c r="BP66" s="125">
        <v>2</v>
      </c>
      <c r="BQ66" s="122">
        <v>1</v>
      </c>
      <c r="BR66" s="122"/>
      <c r="BS66" s="122"/>
      <c r="BT66" s="126">
        <v>3</v>
      </c>
      <c r="BU66" s="131">
        <v>1</v>
      </c>
      <c r="BV66" s="131"/>
      <c r="BW66" s="125">
        <v>25626</v>
      </c>
      <c r="BX66" s="122">
        <v>7</v>
      </c>
      <c r="BY66" s="122">
        <v>10277</v>
      </c>
      <c r="BZ66" s="122">
        <v>7</v>
      </c>
      <c r="CA66" s="122">
        <v>21</v>
      </c>
      <c r="CB66" s="122">
        <v>0</v>
      </c>
      <c r="CC66" s="122"/>
      <c r="CD66" s="122">
        <v>116</v>
      </c>
      <c r="CE66" s="122">
        <v>5</v>
      </c>
      <c r="CF66" s="126">
        <v>36059</v>
      </c>
      <c r="CG66" s="125">
        <v>3</v>
      </c>
      <c r="CH66" s="122">
        <v>4187</v>
      </c>
      <c r="CI66" s="122">
        <v>114</v>
      </c>
      <c r="CJ66" s="122">
        <v>3</v>
      </c>
      <c r="CK66" s="122">
        <v>9</v>
      </c>
      <c r="CL66" s="122"/>
      <c r="CM66" s="122"/>
      <c r="CN66" s="126">
        <v>4316</v>
      </c>
      <c r="CO66" s="131"/>
      <c r="CP66" s="125"/>
      <c r="CQ66" s="122"/>
      <c r="CR66" s="126"/>
      <c r="CS66" s="131">
        <v>1</v>
      </c>
      <c r="CT66" s="131">
        <v>54</v>
      </c>
      <c r="CU66" s="131"/>
      <c r="CV66" s="125"/>
      <c r="CW66" s="122">
        <v>4</v>
      </c>
      <c r="CX66" s="126">
        <v>4</v>
      </c>
      <c r="CY66" s="131">
        <v>111</v>
      </c>
      <c r="CZ66" s="131"/>
      <c r="DA66" s="131"/>
      <c r="DB66" s="131"/>
      <c r="DC66" s="125">
        <v>0</v>
      </c>
      <c r="DD66" s="122">
        <v>3</v>
      </c>
      <c r="DE66" s="122">
        <v>2</v>
      </c>
      <c r="DF66" s="122"/>
      <c r="DG66" s="126">
        <v>5</v>
      </c>
      <c r="DH66" s="125">
        <v>309</v>
      </c>
      <c r="DI66" s="122">
        <v>4433</v>
      </c>
      <c r="DJ66" s="122">
        <v>47</v>
      </c>
      <c r="DK66" s="122">
        <v>390</v>
      </c>
      <c r="DL66" s="122">
        <v>1299</v>
      </c>
      <c r="DM66" s="122">
        <v>1706</v>
      </c>
      <c r="DN66" s="122">
        <v>9</v>
      </c>
      <c r="DO66" s="122">
        <v>15</v>
      </c>
      <c r="DP66" s="122">
        <v>45</v>
      </c>
      <c r="DQ66" s="122">
        <v>1</v>
      </c>
      <c r="DR66" s="122"/>
      <c r="DS66" s="126">
        <v>8254</v>
      </c>
      <c r="DT66" s="131"/>
      <c r="DU66" s="133"/>
      <c r="DV66" s="125"/>
      <c r="DW66" s="122"/>
      <c r="DX66" s="122"/>
      <c r="DY66" s="126"/>
      <c r="DZ66" s="131"/>
      <c r="EA66" s="125"/>
      <c r="EB66" s="122"/>
      <c r="EC66" s="126"/>
      <c r="ED66" s="125"/>
      <c r="EE66" s="122"/>
      <c r="EF66" s="126"/>
      <c r="EG66" s="131"/>
      <c r="EH66" s="131"/>
      <c r="EI66" s="131">
        <v>521</v>
      </c>
      <c r="EJ66" s="125">
        <v>19</v>
      </c>
      <c r="EK66" s="122">
        <v>0</v>
      </c>
      <c r="EL66" s="126">
        <v>19</v>
      </c>
      <c r="EM66" s="125">
        <v>14</v>
      </c>
      <c r="EN66" s="122"/>
      <c r="EO66" s="126">
        <v>14</v>
      </c>
      <c r="EP66" s="133"/>
      <c r="EQ66" s="133"/>
      <c r="ER66" s="122">
        <v>10</v>
      </c>
      <c r="ES66" s="122"/>
      <c r="ET66" s="135">
        <v>10</v>
      </c>
      <c r="EU66" s="133"/>
      <c r="EV66" s="122"/>
      <c r="EW66" s="122"/>
      <c r="EX66" s="122">
        <v>1</v>
      </c>
      <c r="EY66" s="135">
        <v>1</v>
      </c>
      <c r="EZ66" s="463">
        <v>156215</v>
      </c>
      <c r="FA66" s="454">
        <v>6.1617895053185301E-3</v>
      </c>
    </row>
    <row r="67" spans="1:157" x14ac:dyDescent="0.2">
      <c r="B67" s="124" t="s">
        <v>467</v>
      </c>
      <c r="C67" s="125">
        <v>71</v>
      </c>
      <c r="D67" s="122">
        <v>5</v>
      </c>
      <c r="E67" s="129">
        <v>76</v>
      </c>
      <c r="F67" s="131"/>
      <c r="G67" s="125">
        <v>53</v>
      </c>
      <c r="H67" s="122"/>
      <c r="I67" s="126">
        <v>53</v>
      </c>
      <c r="J67" s="131"/>
      <c r="K67" s="133">
        <v>1363</v>
      </c>
      <c r="L67" s="125">
        <v>227</v>
      </c>
      <c r="M67" s="122">
        <v>57</v>
      </c>
      <c r="N67" s="122">
        <v>101084</v>
      </c>
      <c r="O67" s="122">
        <v>97</v>
      </c>
      <c r="P67" s="122">
        <v>14</v>
      </c>
      <c r="Q67" s="122">
        <v>6</v>
      </c>
      <c r="R67" s="122"/>
      <c r="S67" s="126">
        <v>101485</v>
      </c>
      <c r="T67" s="125">
        <v>69</v>
      </c>
      <c r="U67" s="122">
        <v>14</v>
      </c>
      <c r="V67" s="126">
        <v>83</v>
      </c>
      <c r="W67" s="125">
        <v>580</v>
      </c>
      <c r="X67" s="122"/>
      <c r="Y67" s="122">
        <v>0</v>
      </c>
      <c r="Z67" s="126">
        <v>580</v>
      </c>
      <c r="AA67" s="125">
        <v>962</v>
      </c>
      <c r="AB67" s="122">
        <v>2</v>
      </c>
      <c r="AC67" s="122"/>
      <c r="AD67" s="126">
        <v>964</v>
      </c>
      <c r="AE67" s="125">
        <v>33</v>
      </c>
      <c r="AF67" s="122">
        <v>3</v>
      </c>
      <c r="AG67" s="122"/>
      <c r="AH67" s="129">
        <v>36</v>
      </c>
      <c r="AI67" s="131">
        <v>0</v>
      </c>
      <c r="AJ67" s="131"/>
      <c r="AK67" s="131"/>
      <c r="AL67" s="125">
        <v>14</v>
      </c>
      <c r="AM67" s="122">
        <v>10</v>
      </c>
      <c r="AN67" s="126">
        <v>24</v>
      </c>
      <c r="AO67" s="125"/>
      <c r="AP67" s="122"/>
      <c r="AQ67" s="122"/>
      <c r="AR67" s="122">
        <v>19</v>
      </c>
      <c r="AS67" s="122">
        <v>1</v>
      </c>
      <c r="AT67" s="122"/>
      <c r="AU67" s="126">
        <v>20</v>
      </c>
      <c r="AV67" s="135">
        <v>1</v>
      </c>
      <c r="AW67" s="131"/>
      <c r="AX67" s="125">
        <v>1633</v>
      </c>
      <c r="AY67" s="122">
        <v>3135</v>
      </c>
      <c r="AZ67" s="122">
        <v>8433</v>
      </c>
      <c r="BA67" s="122">
        <v>11</v>
      </c>
      <c r="BB67" s="122">
        <v>60</v>
      </c>
      <c r="BC67" s="122"/>
      <c r="BD67" s="126">
        <v>13272</v>
      </c>
      <c r="BE67" s="131">
        <v>5</v>
      </c>
      <c r="BF67" s="131"/>
      <c r="BG67" s="131"/>
      <c r="BH67" s="131">
        <v>3</v>
      </c>
      <c r="BI67" s="125">
        <v>38</v>
      </c>
      <c r="BJ67" s="122"/>
      <c r="BK67" s="126">
        <v>38</v>
      </c>
      <c r="BL67" s="131">
        <v>3</v>
      </c>
      <c r="BM67" s="125">
        <v>2</v>
      </c>
      <c r="BN67" s="122"/>
      <c r="BO67" s="126">
        <v>2</v>
      </c>
      <c r="BP67" s="125">
        <v>4</v>
      </c>
      <c r="BQ67" s="122">
        <v>21</v>
      </c>
      <c r="BR67" s="122"/>
      <c r="BS67" s="122"/>
      <c r="BT67" s="126">
        <v>25</v>
      </c>
      <c r="BU67" s="131">
        <v>1</v>
      </c>
      <c r="BV67" s="131">
        <v>0</v>
      </c>
      <c r="BW67" s="125">
        <v>32199</v>
      </c>
      <c r="BX67" s="122">
        <v>105</v>
      </c>
      <c r="BY67" s="122">
        <v>4971</v>
      </c>
      <c r="BZ67" s="122">
        <v>71</v>
      </c>
      <c r="CA67" s="122">
        <v>34</v>
      </c>
      <c r="CB67" s="122">
        <v>21</v>
      </c>
      <c r="CC67" s="122">
        <v>5</v>
      </c>
      <c r="CD67" s="122">
        <v>43</v>
      </c>
      <c r="CE67" s="122">
        <v>11</v>
      </c>
      <c r="CF67" s="126">
        <v>37460</v>
      </c>
      <c r="CG67" s="125">
        <v>20</v>
      </c>
      <c r="CH67" s="122">
        <v>5818</v>
      </c>
      <c r="CI67" s="122">
        <v>118</v>
      </c>
      <c r="CJ67" s="122">
        <v>75</v>
      </c>
      <c r="CK67" s="122">
        <v>9</v>
      </c>
      <c r="CL67" s="122"/>
      <c r="CM67" s="122"/>
      <c r="CN67" s="126">
        <v>6040</v>
      </c>
      <c r="CO67" s="131"/>
      <c r="CP67" s="125"/>
      <c r="CQ67" s="122"/>
      <c r="CR67" s="126"/>
      <c r="CS67" s="131">
        <v>17</v>
      </c>
      <c r="CT67" s="131">
        <v>960</v>
      </c>
      <c r="CU67" s="131"/>
      <c r="CV67" s="125"/>
      <c r="CW67" s="122">
        <v>186</v>
      </c>
      <c r="CX67" s="126">
        <v>186</v>
      </c>
      <c r="CY67" s="131">
        <v>25</v>
      </c>
      <c r="CZ67" s="131"/>
      <c r="DA67" s="131"/>
      <c r="DB67" s="131"/>
      <c r="DC67" s="125">
        <v>57</v>
      </c>
      <c r="DD67" s="122">
        <v>23</v>
      </c>
      <c r="DE67" s="122">
        <v>8</v>
      </c>
      <c r="DF67" s="122"/>
      <c r="DG67" s="126">
        <v>88</v>
      </c>
      <c r="DH67" s="125">
        <v>3342</v>
      </c>
      <c r="DI67" s="122">
        <v>10830</v>
      </c>
      <c r="DJ67" s="122">
        <v>78</v>
      </c>
      <c r="DK67" s="122">
        <v>3288</v>
      </c>
      <c r="DL67" s="122">
        <v>1301</v>
      </c>
      <c r="DM67" s="122">
        <v>23238</v>
      </c>
      <c r="DN67" s="122">
        <v>33</v>
      </c>
      <c r="DO67" s="122">
        <v>10</v>
      </c>
      <c r="DP67" s="122">
        <v>168</v>
      </c>
      <c r="DQ67" s="122">
        <v>12</v>
      </c>
      <c r="DR67" s="122">
        <v>1</v>
      </c>
      <c r="DS67" s="126">
        <v>42301</v>
      </c>
      <c r="DT67" s="131"/>
      <c r="DU67" s="133">
        <v>1</v>
      </c>
      <c r="DV67" s="125"/>
      <c r="DW67" s="122">
        <v>0</v>
      </c>
      <c r="DX67" s="122">
        <v>0</v>
      </c>
      <c r="DY67" s="126">
        <v>0</v>
      </c>
      <c r="DZ67" s="131"/>
      <c r="EA67" s="125">
        <v>154</v>
      </c>
      <c r="EB67" s="122">
        <v>66</v>
      </c>
      <c r="EC67" s="126">
        <v>220</v>
      </c>
      <c r="ED67" s="125"/>
      <c r="EE67" s="122"/>
      <c r="EF67" s="126"/>
      <c r="EG67" s="131"/>
      <c r="EH67" s="131">
        <v>1</v>
      </c>
      <c r="EI67" s="131">
        <v>42</v>
      </c>
      <c r="EJ67" s="125">
        <v>247</v>
      </c>
      <c r="EK67" s="122">
        <v>0</v>
      </c>
      <c r="EL67" s="126">
        <v>247</v>
      </c>
      <c r="EM67" s="125">
        <v>29</v>
      </c>
      <c r="EN67" s="122">
        <v>30</v>
      </c>
      <c r="EO67" s="126">
        <v>59</v>
      </c>
      <c r="EP67" s="133"/>
      <c r="EQ67" s="133"/>
      <c r="ER67" s="122">
        <v>6</v>
      </c>
      <c r="ES67" s="122"/>
      <c r="ET67" s="135">
        <v>6</v>
      </c>
      <c r="EU67" s="133">
        <v>3</v>
      </c>
      <c r="EV67" s="122">
        <v>9</v>
      </c>
      <c r="EW67" s="122">
        <v>1</v>
      </c>
      <c r="EX67" s="122">
        <v>1</v>
      </c>
      <c r="EY67" s="135">
        <v>14</v>
      </c>
      <c r="EZ67" s="463">
        <v>205701</v>
      </c>
      <c r="FA67" s="454">
        <v>8.1137295588357521E-3</v>
      </c>
    </row>
    <row r="68" spans="1:157" x14ac:dyDescent="0.2">
      <c r="B68" s="124" t="s">
        <v>468</v>
      </c>
      <c r="C68" s="125">
        <v>15</v>
      </c>
      <c r="D68" s="122"/>
      <c r="E68" s="129">
        <v>15</v>
      </c>
      <c r="F68" s="131"/>
      <c r="G68" s="125">
        <v>5</v>
      </c>
      <c r="H68" s="122"/>
      <c r="I68" s="126">
        <v>5</v>
      </c>
      <c r="J68" s="131"/>
      <c r="K68" s="133">
        <v>212</v>
      </c>
      <c r="L68" s="125">
        <v>17</v>
      </c>
      <c r="M68" s="122">
        <v>16</v>
      </c>
      <c r="N68" s="122">
        <v>2048</v>
      </c>
      <c r="O68" s="122">
        <v>20</v>
      </c>
      <c r="P68" s="122">
        <v>7</v>
      </c>
      <c r="Q68" s="122"/>
      <c r="R68" s="122"/>
      <c r="S68" s="126">
        <v>2108</v>
      </c>
      <c r="T68" s="125">
        <v>0</v>
      </c>
      <c r="U68" s="122">
        <v>2</v>
      </c>
      <c r="V68" s="126">
        <v>2</v>
      </c>
      <c r="W68" s="125">
        <v>15</v>
      </c>
      <c r="X68" s="122">
        <v>1</v>
      </c>
      <c r="Y68" s="122"/>
      <c r="Z68" s="126">
        <v>16</v>
      </c>
      <c r="AA68" s="125">
        <v>2874</v>
      </c>
      <c r="AB68" s="122"/>
      <c r="AC68" s="122"/>
      <c r="AD68" s="126">
        <v>2874</v>
      </c>
      <c r="AE68" s="125">
        <v>9</v>
      </c>
      <c r="AF68" s="122"/>
      <c r="AG68" s="122"/>
      <c r="AH68" s="129">
        <v>9</v>
      </c>
      <c r="AI68" s="131"/>
      <c r="AJ68" s="131"/>
      <c r="AK68" s="131"/>
      <c r="AL68" s="125">
        <v>1</v>
      </c>
      <c r="AM68" s="122">
        <v>1</v>
      </c>
      <c r="AN68" s="126">
        <v>2</v>
      </c>
      <c r="AO68" s="125"/>
      <c r="AP68" s="122">
        <v>2</v>
      </c>
      <c r="AQ68" s="122">
        <v>3</v>
      </c>
      <c r="AR68" s="122">
        <v>9</v>
      </c>
      <c r="AS68" s="122"/>
      <c r="AT68" s="122"/>
      <c r="AU68" s="126">
        <v>14</v>
      </c>
      <c r="AV68" s="135">
        <v>2</v>
      </c>
      <c r="AW68" s="131"/>
      <c r="AX68" s="125">
        <v>8</v>
      </c>
      <c r="AY68" s="122">
        <v>108</v>
      </c>
      <c r="AZ68" s="122">
        <v>136</v>
      </c>
      <c r="BA68" s="122">
        <v>44</v>
      </c>
      <c r="BB68" s="122">
        <v>25</v>
      </c>
      <c r="BC68" s="122"/>
      <c r="BD68" s="126">
        <v>321</v>
      </c>
      <c r="BE68" s="131"/>
      <c r="BF68" s="131"/>
      <c r="BG68" s="131"/>
      <c r="BH68" s="131">
        <v>1</v>
      </c>
      <c r="BI68" s="125">
        <v>2</v>
      </c>
      <c r="BJ68" s="122"/>
      <c r="BK68" s="126">
        <v>2</v>
      </c>
      <c r="BL68" s="131"/>
      <c r="BM68" s="125">
        <v>1</v>
      </c>
      <c r="BN68" s="122"/>
      <c r="BO68" s="126">
        <v>1</v>
      </c>
      <c r="BP68" s="125">
        <v>2</v>
      </c>
      <c r="BQ68" s="122">
        <v>2</v>
      </c>
      <c r="BR68" s="122"/>
      <c r="BS68" s="122"/>
      <c r="BT68" s="126">
        <v>4</v>
      </c>
      <c r="BU68" s="131">
        <v>0</v>
      </c>
      <c r="BV68" s="131"/>
      <c r="BW68" s="125">
        <v>17808</v>
      </c>
      <c r="BX68" s="122">
        <v>3</v>
      </c>
      <c r="BY68" s="122">
        <v>1707</v>
      </c>
      <c r="BZ68" s="122">
        <v>1</v>
      </c>
      <c r="CA68" s="122">
        <v>40</v>
      </c>
      <c r="CB68" s="122"/>
      <c r="CC68" s="122"/>
      <c r="CD68" s="122">
        <v>41</v>
      </c>
      <c r="CE68" s="122"/>
      <c r="CF68" s="126">
        <v>19600</v>
      </c>
      <c r="CG68" s="125">
        <v>4</v>
      </c>
      <c r="CH68" s="122">
        <v>503</v>
      </c>
      <c r="CI68" s="122">
        <v>68</v>
      </c>
      <c r="CJ68" s="122">
        <v>2</v>
      </c>
      <c r="CK68" s="122"/>
      <c r="CL68" s="122"/>
      <c r="CM68" s="122"/>
      <c r="CN68" s="126">
        <v>577</v>
      </c>
      <c r="CO68" s="131"/>
      <c r="CP68" s="125"/>
      <c r="CQ68" s="122"/>
      <c r="CR68" s="126"/>
      <c r="CS68" s="131">
        <v>6</v>
      </c>
      <c r="CT68" s="131">
        <v>35</v>
      </c>
      <c r="CU68" s="131"/>
      <c r="CV68" s="125"/>
      <c r="CW68" s="122">
        <v>3</v>
      </c>
      <c r="CX68" s="126">
        <v>3</v>
      </c>
      <c r="CY68" s="131">
        <v>109</v>
      </c>
      <c r="CZ68" s="131"/>
      <c r="DA68" s="131"/>
      <c r="DB68" s="131">
        <v>1</v>
      </c>
      <c r="DC68" s="125"/>
      <c r="DD68" s="122">
        <v>0</v>
      </c>
      <c r="DE68" s="122">
        <v>3</v>
      </c>
      <c r="DF68" s="122"/>
      <c r="DG68" s="126">
        <v>3</v>
      </c>
      <c r="DH68" s="125">
        <v>155</v>
      </c>
      <c r="DI68" s="122">
        <v>325</v>
      </c>
      <c r="DJ68" s="122">
        <v>6</v>
      </c>
      <c r="DK68" s="122">
        <v>220</v>
      </c>
      <c r="DL68" s="122">
        <v>68</v>
      </c>
      <c r="DM68" s="122">
        <v>263</v>
      </c>
      <c r="DN68" s="122">
        <v>7</v>
      </c>
      <c r="DO68" s="122">
        <v>30</v>
      </c>
      <c r="DP68" s="122">
        <v>7</v>
      </c>
      <c r="DQ68" s="122">
        <v>0</v>
      </c>
      <c r="DR68" s="122"/>
      <c r="DS68" s="126">
        <v>1081</v>
      </c>
      <c r="DT68" s="131"/>
      <c r="DU68" s="133"/>
      <c r="DV68" s="125"/>
      <c r="DW68" s="122"/>
      <c r="DX68" s="122"/>
      <c r="DY68" s="126"/>
      <c r="DZ68" s="131"/>
      <c r="EA68" s="125">
        <v>2</v>
      </c>
      <c r="EB68" s="122"/>
      <c r="EC68" s="126">
        <v>2</v>
      </c>
      <c r="ED68" s="125"/>
      <c r="EE68" s="122"/>
      <c r="EF68" s="126"/>
      <c r="EG68" s="131"/>
      <c r="EH68" s="131"/>
      <c r="EI68" s="131">
        <v>5</v>
      </c>
      <c r="EJ68" s="125"/>
      <c r="EK68" s="122">
        <v>2</v>
      </c>
      <c r="EL68" s="126">
        <v>2</v>
      </c>
      <c r="EM68" s="125">
        <v>0</v>
      </c>
      <c r="EN68" s="122"/>
      <c r="EO68" s="126">
        <v>0</v>
      </c>
      <c r="EP68" s="133"/>
      <c r="EQ68" s="133"/>
      <c r="ER68" s="122">
        <v>2</v>
      </c>
      <c r="ES68" s="122"/>
      <c r="ET68" s="135">
        <v>2</v>
      </c>
      <c r="EU68" s="133"/>
      <c r="EV68" s="122"/>
      <c r="EW68" s="122">
        <v>1</v>
      </c>
      <c r="EX68" s="122"/>
      <c r="EY68" s="135">
        <v>1</v>
      </c>
      <c r="EZ68" s="463">
        <v>27015</v>
      </c>
      <c r="FA68" s="454">
        <v>1.0655874499003301E-3</v>
      </c>
    </row>
    <row r="69" spans="1:157" x14ac:dyDescent="0.2">
      <c r="B69" s="124" t="s">
        <v>469</v>
      </c>
      <c r="C69" s="125">
        <v>30</v>
      </c>
      <c r="D69" s="122"/>
      <c r="E69" s="129">
        <v>30</v>
      </c>
      <c r="F69" s="131"/>
      <c r="G69" s="125">
        <v>24</v>
      </c>
      <c r="H69" s="122"/>
      <c r="I69" s="126">
        <v>24</v>
      </c>
      <c r="J69" s="131"/>
      <c r="K69" s="133">
        <v>266</v>
      </c>
      <c r="L69" s="125">
        <v>4</v>
      </c>
      <c r="M69" s="122">
        <v>58</v>
      </c>
      <c r="N69" s="122">
        <v>41890</v>
      </c>
      <c r="O69" s="122">
        <v>43</v>
      </c>
      <c r="P69" s="122"/>
      <c r="Q69" s="122"/>
      <c r="R69" s="122"/>
      <c r="S69" s="126">
        <v>41995</v>
      </c>
      <c r="T69" s="125">
        <v>10</v>
      </c>
      <c r="U69" s="122">
        <v>6</v>
      </c>
      <c r="V69" s="126">
        <v>16</v>
      </c>
      <c r="W69" s="125">
        <v>82</v>
      </c>
      <c r="X69" s="122">
        <v>1</v>
      </c>
      <c r="Y69" s="122"/>
      <c r="Z69" s="126">
        <v>83</v>
      </c>
      <c r="AA69" s="125">
        <v>97</v>
      </c>
      <c r="AB69" s="122"/>
      <c r="AC69" s="122"/>
      <c r="AD69" s="126">
        <v>97</v>
      </c>
      <c r="AE69" s="125">
        <v>9</v>
      </c>
      <c r="AF69" s="122"/>
      <c r="AG69" s="122">
        <v>1</v>
      </c>
      <c r="AH69" s="129">
        <v>10</v>
      </c>
      <c r="AI69" s="131"/>
      <c r="AJ69" s="131"/>
      <c r="AK69" s="131"/>
      <c r="AL69" s="125">
        <v>0</v>
      </c>
      <c r="AM69" s="122"/>
      <c r="AN69" s="126">
        <v>0</v>
      </c>
      <c r="AO69" s="125"/>
      <c r="AP69" s="122"/>
      <c r="AQ69" s="122">
        <v>2</v>
      </c>
      <c r="AR69" s="122"/>
      <c r="AS69" s="122"/>
      <c r="AT69" s="122"/>
      <c r="AU69" s="126">
        <v>2</v>
      </c>
      <c r="AV69" s="135">
        <v>0</v>
      </c>
      <c r="AW69" s="131"/>
      <c r="AX69" s="125">
        <v>369</v>
      </c>
      <c r="AY69" s="122">
        <v>282</v>
      </c>
      <c r="AZ69" s="122">
        <v>1807</v>
      </c>
      <c r="BA69" s="122">
        <v>5</v>
      </c>
      <c r="BB69" s="122">
        <v>23</v>
      </c>
      <c r="BC69" s="122"/>
      <c r="BD69" s="126">
        <v>2486</v>
      </c>
      <c r="BE69" s="131">
        <v>1</v>
      </c>
      <c r="BF69" s="131"/>
      <c r="BG69" s="131">
        <v>0</v>
      </c>
      <c r="BH69" s="131">
        <v>1</v>
      </c>
      <c r="BI69" s="125">
        <v>8</v>
      </c>
      <c r="BJ69" s="122"/>
      <c r="BK69" s="126">
        <v>8</v>
      </c>
      <c r="BL69" s="131"/>
      <c r="BM69" s="125"/>
      <c r="BN69" s="122"/>
      <c r="BO69" s="126"/>
      <c r="BP69" s="125">
        <v>5</v>
      </c>
      <c r="BQ69" s="122">
        <v>1</v>
      </c>
      <c r="BR69" s="122"/>
      <c r="BS69" s="122"/>
      <c r="BT69" s="126">
        <v>6</v>
      </c>
      <c r="BU69" s="131">
        <v>0</v>
      </c>
      <c r="BV69" s="131"/>
      <c r="BW69" s="125">
        <v>8977</v>
      </c>
      <c r="BX69" s="122">
        <v>2</v>
      </c>
      <c r="BY69" s="122">
        <v>5002</v>
      </c>
      <c r="BZ69" s="122">
        <v>1</v>
      </c>
      <c r="CA69" s="122">
        <v>4</v>
      </c>
      <c r="CB69" s="122"/>
      <c r="CC69" s="122"/>
      <c r="CD69" s="122">
        <v>3</v>
      </c>
      <c r="CE69" s="122"/>
      <c r="CF69" s="126">
        <v>13989</v>
      </c>
      <c r="CG69" s="125"/>
      <c r="CH69" s="122">
        <v>1380</v>
      </c>
      <c r="CI69" s="122">
        <v>18</v>
      </c>
      <c r="CJ69" s="122">
        <v>1</v>
      </c>
      <c r="CK69" s="122">
        <v>4</v>
      </c>
      <c r="CL69" s="122"/>
      <c r="CM69" s="122"/>
      <c r="CN69" s="126">
        <v>1403</v>
      </c>
      <c r="CO69" s="131"/>
      <c r="CP69" s="125"/>
      <c r="CQ69" s="122"/>
      <c r="CR69" s="126"/>
      <c r="CS69" s="131">
        <v>14</v>
      </c>
      <c r="CT69" s="131">
        <v>176</v>
      </c>
      <c r="CU69" s="131"/>
      <c r="CV69" s="125"/>
      <c r="CW69" s="122"/>
      <c r="CX69" s="126"/>
      <c r="CY69" s="131">
        <v>2</v>
      </c>
      <c r="CZ69" s="131">
        <v>1</v>
      </c>
      <c r="DA69" s="131"/>
      <c r="DB69" s="131"/>
      <c r="DC69" s="125">
        <v>1</v>
      </c>
      <c r="DD69" s="122">
        <v>7</v>
      </c>
      <c r="DE69" s="122">
        <v>1</v>
      </c>
      <c r="DF69" s="122"/>
      <c r="DG69" s="126">
        <v>9</v>
      </c>
      <c r="DH69" s="125">
        <v>77</v>
      </c>
      <c r="DI69" s="122">
        <v>320</v>
      </c>
      <c r="DJ69" s="122">
        <v>6</v>
      </c>
      <c r="DK69" s="122">
        <v>70</v>
      </c>
      <c r="DL69" s="122">
        <v>103</v>
      </c>
      <c r="DM69" s="122">
        <v>206</v>
      </c>
      <c r="DN69" s="122"/>
      <c r="DO69" s="122">
        <v>12</v>
      </c>
      <c r="DP69" s="122">
        <v>7</v>
      </c>
      <c r="DQ69" s="122"/>
      <c r="DR69" s="122"/>
      <c r="DS69" s="126">
        <v>801</v>
      </c>
      <c r="DT69" s="131"/>
      <c r="DU69" s="133"/>
      <c r="DV69" s="125"/>
      <c r="DW69" s="122"/>
      <c r="DX69" s="122"/>
      <c r="DY69" s="126"/>
      <c r="DZ69" s="131"/>
      <c r="EA69" s="125">
        <v>9</v>
      </c>
      <c r="EB69" s="122"/>
      <c r="EC69" s="126">
        <v>9</v>
      </c>
      <c r="ED69" s="125"/>
      <c r="EE69" s="122"/>
      <c r="EF69" s="126"/>
      <c r="EG69" s="131"/>
      <c r="EH69" s="131">
        <v>3</v>
      </c>
      <c r="EI69" s="131">
        <v>7</v>
      </c>
      <c r="EJ69" s="125"/>
      <c r="EK69" s="122">
        <v>0</v>
      </c>
      <c r="EL69" s="126">
        <v>0</v>
      </c>
      <c r="EM69" s="125">
        <v>38</v>
      </c>
      <c r="EN69" s="122"/>
      <c r="EO69" s="126">
        <v>38</v>
      </c>
      <c r="EP69" s="133"/>
      <c r="EQ69" s="133">
        <v>0</v>
      </c>
      <c r="ER69" s="122">
        <v>0</v>
      </c>
      <c r="ES69" s="122">
        <v>0</v>
      </c>
      <c r="ET69" s="135">
        <v>0</v>
      </c>
      <c r="EU69" s="133"/>
      <c r="EV69" s="122"/>
      <c r="EW69" s="122"/>
      <c r="EX69" s="122"/>
      <c r="EY69" s="135"/>
      <c r="EZ69" s="463">
        <v>61477</v>
      </c>
      <c r="FA69" s="454">
        <v>2.4249165151775903E-3</v>
      </c>
    </row>
    <row r="70" spans="1:157" ht="13.5" thickBot="1" x14ac:dyDescent="0.25">
      <c r="B70" s="137" t="s">
        <v>470</v>
      </c>
      <c r="C70" s="138">
        <v>139</v>
      </c>
      <c r="D70" s="139">
        <v>173</v>
      </c>
      <c r="E70" s="140">
        <v>312</v>
      </c>
      <c r="F70" s="141">
        <v>1</v>
      </c>
      <c r="G70" s="138">
        <v>5</v>
      </c>
      <c r="H70" s="139"/>
      <c r="I70" s="142">
        <v>5</v>
      </c>
      <c r="J70" s="141"/>
      <c r="K70" s="143">
        <v>223</v>
      </c>
      <c r="L70" s="138">
        <v>24</v>
      </c>
      <c r="M70" s="139">
        <v>1455</v>
      </c>
      <c r="N70" s="139">
        <v>2601</v>
      </c>
      <c r="O70" s="139">
        <v>360</v>
      </c>
      <c r="P70" s="139">
        <v>8</v>
      </c>
      <c r="Q70" s="139">
        <v>0</v>
      </c>
      <c r="R70" s="139"/>
      <c r="S70" s="142">
        <v>4448</v>
      </c>
      <c r="T70" s="138">
        <v>181</v>
      </c>
      <c r="U70" s="139">
        <v>87</v>
      </c>
      <c r="V70" s="142">
        <v>268</v>
      </c>
      <c r="W70" s="138">
        <v>9568</v>
      </c>
      <c r="X70" s="139">
        <v>2</v>
      </c>
      <c r="Y70" s="139"/>
      <c r="Z70" s="142">
        <v>9570</v>
      </c>
      <c r="AA70" s="138">
        <v>18126</v>
      </c>
      <c r="AB70" s="139">
        <v>6</v>
      </c>
      <c r="AC70" s="139"/>
      <c r="AD70" s="142">
        <v>18132</v>
      </c>
      <c r="AE70" s="138">
        <v>4273</v>
      </c>
      <c r="AF70" s="139">
        <v>2</v>
      </c>
      <c r="AG70" s="139">
        <v>12</v>
      </c>
      <c r="AH70" s="140">
        <v>4287</v>
      </c>
      <c r="AI70" s="141"/>
      <c r="AJ70" s="141"/>
      <c r="AK70" s="141"/>
      <c r="AL70" s="138">
        <v>6</v>
      </c>
      <c r="AM70" s="139">
        <v>19</v>
      </c>
      <c r="AN70" s="142">
        <v>25</v>
      </c>
      <c r="AO70" s="138"/>
      <c r="AP70" s="139">
        <v>8</v>
      </c>
      <c r="AQ70" s="139">
        <v>7</v>
      </c>
      <c r="AR70" s="139">
        <v>33</v>
      </c>
      <c r="AS70" s="139">
        <v>29</v>
      </c>
      <c r="AT70" s="139"/>
      <c r="AU70" s="142">
        <v>77</v>
      </c>
      <c r="AV70" s="144">
        <v>2</v>
      </c>
      <c r="AW70" s="141">
        <v>3</v>
      </c>
      <c r="AX70" s="138">
        <v>208</v>
      </c>
      <c r="AY70" s="139">
        <v>239389</v>
      </c>
      <c r="AZ70" s="139">
        <v>3770</v>
      </c>
      <c r="BA70" s="139">
        <v>23</v>
      </c>
      <c r="BB70" s="139">
        <v>186632</v>
      </c>
      <c r="BC70" s="139"/>
      <c r="BD70" s="142">
        <v>430022</v>
      </c>
      <c r="BE70" s="141">
        <v>3</v>
      </c>
      <c r="BF70" s="141">
        <v>1</v>
      </c>
      <c r="BG70" s="141">
        <v>0</v>
      </c>
      <c r="BH70" s="141">
        <v>4</v>
      </c>
      <c r="BI70" s="138">
        <v>24</v>
      </c>
      <c r="BJ70" s="139"/>
      <c r="BK70" s="142">
        <v>24</v>
      </c>
      <c r="BL70" s="141"/>
      <c r="BM70" s="138"/>
      <c r="BN70" s="139"/>
      <c r="BO70" s="142"/>
      <c r="BP70" s="138">
        <v>11</v>
      </c>
      <c r="BQ70" s="139">
        <v>69</v>
      </c>
      <c r="BR70" s="139"/>
      <c r="BS70" s="139"/>
      <c r="BT70" s="142">
        <v>80</v>
      </c>
      <c r="BU70" s="141">
        <v>2</v>
      </c>
      <c r="BV70" s="141">
        <v>0</v>
      </c>
      <c r="BW70" s="138">
        <v>70910</v>
      </c>
      <c r="BX70" s="139">
        <v>121</v>
      </c>
      <c r="BY70" s="139">
        <v>10490</v>
      </c>
      <c r="BZ70" s="139">
        <v>346</v>
      </c>
      <c r="CA70" s="139">
        <v>1650</v>
      </c>
      <c r="CB70" s="139">
        <v>21</v>
      </c>
      <c r="CC70" s="139">
        <v>2</v>
      </c>
      <c r="CD70" s="139">
        <v>38</v>
      </c>
      <c r="CE70" s="139">
        <v>25</v>
      </c>
      <c r="CF70" s="142">
        <v>83603</v>
      </c>
      <c r="CG70" s="138">
        <v>52</v>
      </c>
      <c r="CH70" s="139">
        <v>5525</v>
      </c>
      <c r="CI70" s="139">
        <v>14491</v>
      </c>
      <c r="CJ70" s="139">
        <v>84</v>
      </c>
      <c r="CK70" s="139">
        <v>166</v>
      </c>
      <c r="CL70" s="139"/>
      <c r="CM70" s="139"/>
      <c r="CN70" s="142">
        <v>20318</v>
      </c>
      <c r="CO70" s="141"/>
      <c r="CP70" s="138"/>
      <c r="CQ70" s="139"/>
      <c r="CR70" s="142"/>
      <c r="CS70" s="141">
        <v>25</v>
      </c>
      <c r="CT70" s="141">
        <v>247</v>
      </c>
      <c r="CU70" s="141"/>
      <c r="CV70" s="138">
        <v>0</v>
      </c>
      <c r="CW70" s="139">
        <v>193</v>
      </c>
      <c r="CX70" s="142">
        <v>193</v>
      </c>
      <c r="CY70" s="141">
        <v>24</v>
      </c>
      <c r="CZ70" s="141">
        <v>0</v>
      </c>
      <c r="DA70" s="141">
        <v>0</v>
      </c>
      <c r="DB70" s="141">
        <v>0</v>
      </c>
      <c r="DC70" s="138">
        <v>63</v>
      </c>
      <c r="DD70" s="139">
        <v>111</v>
      </c>
      <c r="DE70" s="139">
        <v>137</v>
      </c>
      <c r="DF70" s="139">
        <v>0</v>
      </c>
      <c r="DG70" s="142">
        <v>311</v>
      </c>
      <c r="DH70" s="138">
        <v>7752</v>
      </c>
      <c r="DI70" s="139">
        <v>149</v>
      </c>
      <c r="DJ70" s="139">
        <v>945</v>
      </c>
      <c r="DK70" s="139">
        <v>1685</v>
      </c>
      <c r="DL70" s="139">
        <v>7585</v>
      </c>
      <c r="DM70" s="139">
        <v>201</v>
      </c>
      <c r="DN70" s="139">
        <v>51</v>
      </c>
      <c r="DO70" s="139">
        <v>934</v>
      </c>
      <c r="DP70" s="139">
        <v>863</v>
      </c>
      <c r="DQ70" s="139">
        <v>203</v>
      </c>
      <c r="DR70" s="139">
        <v>0</v>
      </c>
      <c r="DS70" s="142">
        <v>20368</v>
      </c>
      <c r="DT70" s="141"/>
      <c r="DU70" s="143">
        <v>54</v>
      </c>
      <c r="DV70" s="138"/>
      <c r="DW70" s="139">
        <v>4</v>
      </c>
      <c r="DX70" s="139"/>
      <c r="DY70" s="142">
        <v>4</v>
      </c>
      <c r="DZ70" s="141"/>
      <c r="EA70" s="138">
        <v>12</v>
      </c>
      <c r="EB70" s="139">
        <v>94</v>
      </c>
      <c r="EC70" s="142">
        <v>106</v>
      </c>
      <c r="ED70" s="138"/>
      <c r="EE70" s="139"/>
      <c r="EF70" s="142"/>
      <c r="EG70" s="141"/>
      <c r="EH70" s="141">
        <v>8</v>
      </c>
      <c r="EI70" s="141">
        <v>83</v>
      </c>
      <c r="EJ70" s="138">
        <v>151</v>
      </c>
      <c r="EK70" s="139">
        <v>3</v>
      </c>
      <c r="EL70" s="142">
        <v>154</v>
      </c>
      <c r="EM70" s="138">
        <v>116</v>
      </c>
      <c r="EN70" s="139">
        <v>21</v>
      </c>
      <c r="EO70" s="142">
        <v>137</v>
      </c>
      <c r="EP70" s="143"/>
      <c r="EQ70" s="143">
        <v>2</v>
      </c>
      <c r="ER70" s="139"/>
      <c r="ES70" s="139"/>
      <c r="ET70" s="144">
        <v>2</v>
      </c>
      <c r="EU70" s="143"/>
      <c r="EV70" s="139">
        <v>1</v>
      </c>
      <c r="EW70" s="139">
        <v>8</v>
      </c>
      <c r="EX70" s="139">
        <v>15</v>
      </c>
      <c r="EY70" s="144">
        <v>24</v>
      </c>
      <c r="EZ70" s="464">
        <v>593150</v>
      </c>
      <c r="FA70" s="455">
        <v>2.33963796375488E-2</v>
      </c>
    </row>
    <row r="71" spans="1:157" s="5" customFormat="1" ht="13.5" thickBot="1" x14ac:dyDescent="0.25">
      <c r="A71" s="115"/>
      <c r="B71" s="153" t="s">
        <v>421</v>
      </c>
      <c r="C71" s="154">
        <v>41812</v>
      </c>
      <c r="D71" s="155">
        <v>207</v>
      </c>
      <c r="E71" s="156">
        <v>42019</v>
      </c>
      <c r="F71" s="157">
        <v>1</v>
      </c>
      <c r="G71" s="154">
        <v>1018</v>
      </c>
      <c r="H71" s="155"/>
      <c r="I71" s="158">
        <v>1018</v>
      </c>
      <c r="J71" s="157">
        <v>5</v>
      </c>
      <c r="K71" s="159">
        <v>113051</v>
      </c>
      <c r="L71" s="154">
        <v>144397</v>
      </c>
      <c r="M71" s="155">
        <v>10190</v>
      </c>
      <c r="N71" s="155">
        <v>3638659</v>
      </c>
      <c r="O71" s="155">
        <v>26010</v>
      </c>
      <c r="P71" s="155">
        <v>8441</v>
      </c>
      <c r="Q71" s="155">
        <v>100</v>
      </c>
      <c r="R71" s="155">
        <v>30</v>
      </c>
      <c r="S71" s="158">
        <v>3827827</v>
      </c>
      <c r="T71" s="154">
        <v>1129</v>
      </c>
      <c r="U71" s="155">
        <v>464</v>
      </c>
      <c r="V71" s="158">
        <v>1593</v>
      </c>
      <c r="W71" s="154">
        <v>16534</v>
      </c>
      <c r="X71" s="155">
        <v>114</v>
      </c>
      <c r="Y71" s="155">
        <v>0</v>
      </c>
      <c r="Z71" s="158">
        <v>16648</v>
      </c>
      <c r="AA71" s="154">
        <v>159363</v>
      </c>
      <c r="AB71" s="155">
        <v>242</v>
      </c>
      <c r="AC71" s="155">
        <v>6</v>
      </c>
      <c r="AD71" s="158">
        <v>159611</v>
      </c>
      <c r="AE71" s="154">
        <v>7583</v>
      </c>
      <c r="AF71" s="155">
        <v>9</v>
      </c>
      <c r="AG71" s="155">
        <v>2076</v>
      </c>
      <c r="AH71" s="156">
        <v>9668</v>
      </c>
      <c r="AI71" s="157">
        <v>0</v>
      </c>
      <c r="AJ71" s="157">
        <v>0</v>
      </c>
      <c r="AK71" s="157">
        <v>0</v>
      </c>
      <c r="AL71" s="154">
        <v>440</v>
      </c>
      <c r="AM71" s="155">
        <v>64</v>
      </c>
      <c r="AN71" s="158">
        <v>504</v>
      </c>
      <c r="AO71" s="154">
        <v>4</v>
      </c>
      <c r="AP71" s="155">
        <v>104</v>
      </c>
      <c r="AQ71" s="155">
        <v>538</v>
      </c>
      <c r="AR71" s="155">
        <v>2736</v>
      </c>
      <c r="AS71" s="155">
        <v>37</v>
      </c>
      <c r="AT71" s="155">
        <v>1</v>
      </c>
      <c r="AU71" s="158">
        <v>3420</v>
      </c>
      <c r="AV71" s="160">
        <v>56</v>
      </c>
      <c r="AW71" s="157">
        <v>92</v>
      </c>
      <c r="AX71" s="154">
        <v>9141</v>
      </c>
      <c r="AY71" s="155">
        <v>319221</v>
      </c>
      <c r="AZ71" s="155">
        <v>422379</v>
      </c>
      <c r="BA71" s="155">
        <v>2320</v>
      </c>
      <c r="BB71" s="155">
        <v>194701</v>
      </c>
      <c r="BC71" s="155">
        <v>18</v>
      </c>
      <c r="BD71" s="158">
        <v>947780</v>
      </c>
      <c r="BE71" s="157">
        <v>6069</v>
      </c>
      <c r="BF71" s="157">
        <v>7</v>
      </c>
      <c r="BG71" s="157">
        <v>50</v>
      </c>
      <c r="BH71" s="157">
        <v>15912</v>
      </c>
      <c r="BI71" s="154">
        <v>17095</v>
      </c>
      <c r="BJ71" s="155">
        <v>0</v>
      </c>
      <c r="BK71" s="158">
        <v>17095</v>
      </c>
      <c r="BL71" s="157">
        <v>3</v>
      </c>
      <c r="BM71" s="154">
        <v>34</v>
      </c>
      <c r="BN71" s="155">
        <v>9</v>
      </c>
      <c r="BO71" s="158">
        <v>43</v>
      </c>
      <c r="BP71" s="154">
        <v>1424</v>
      </c>
      <c r="BQ71" s="155">
        <v>167</v>
      </c>
      <c r="BR71" s="155">
        <v>13</v>
      </c>
      <c r="BS71" s="155">
        <v>3</v>
      </c>
      <c r="BT71" s="158">
        <v>1607</v>
      </c>
      <c r="BU71" s="157">
        <v>67</v>
      </c>
      <c r="BV71" s="157">
        <v>11</v>
      </c>
      <c r="BW71" s="154">
        <v>2231826</v>
      </c>
      <c r="BX71" s="155">
        <v>748</v>
      </c>
      <c r="BY71" s="155">
        <v>881895</v>
      </c>
      <c r="BZ71" s="155">
        <v>888</v>
      </c>
      <c r="CA71" s="155">
        <v>9530</v>
      </c>
      <c r="CB71" s="155">
        <v>117</v>
      </c>
      <c r="CC71" s="155">
        <v>37</v>
      </c>
      <c r="CD71" s="155">
        <v>3681</v>
      </c>
      <c r="CE71" s="155">
        <v>65</v>
      </c>
      <c r="CF71" s="158">
        <v>3128787</v>
      </c>
      <c r="CG71" s="154">
        <v>750</v>
      </c>
      <c r="CH71" s="155">
        <v>529263</v>
      </c>
      <c r="CI71" s="155">
        <v>29085</v>
      </c>
      <c r="CJ71" s="155">
        <v>278</v>
      </c>
      <c r="CK71" s="155">
        <v>780</v>
      </c>
      <c r="CL71" s="155">
        <v>5</v>
      </c>
      <c r="CM71" s="155">
        <v>4</v>
      </c>
      <c r="CN71" s="158">
        <v>560165</v>
      </c>
      <c r="CO71" s="157">
        <v>9</v>
      </c>
      <c r="CP71" s="154">
        <v>1</v>
      </c>
      <c r="CQ71" s="155"/>
      <c r="CR71" s="158">
        <v>1</v>
      </c>
      <c r="CS71" s="157">
        <v>45619</v>
      </c>
      <c r="CT71" s="157">
        <v>7059</v>
      </c>
      <c r="CU71" s="157"/>
      <c r="CV71" s="154">
        <v>55</v>
      </c>
      <c r="CW71" s="155">
        <v>818</v>
      </c>
      <c r="CX71" s="158">
        <v>873</v>
      </c>
      <c r="CY71" s="157">
        <v>14749</v>
      </c>
      <c r="CZ71" s="157">
        <v>1456</v>
      </c>
      <c r="DA71" s="157">
        <v>637</v>
      </c>
      <c r="DB71" s="157">
        <v>6</v>
      </c>
      <c r="DC71" s="154">
        <v>325</v>
      </c>
      <c r="DD71" s="155">
        <v>1550</v>
      </c>
      <c r="DE71" s="155">
        <v>638</v>
      </c>
      <c r="DF71" s="155">
        <v>1</v>
      </c>
      <c r="DG71" s="158">
        <v>2514</v>
      </c>
      <c r="DH71" s="154">
        <v>58954</v>
      </c>
      <c r="DI71" s="155">
        <v>784304</v>
      </c>
      <c r="DJ71" s="155">
        <v>7653</v>
      </c>
      <c r="DK71" s="155">
        <v>74233</v>
      </c>
      <c r="DL71" s="155">
        <v>70161</v>
      </c>
      <c r="DM71" s="155">
        <v>375149</v>
      </c>
      <c r="DN71" s="155">
        <v>3085</v>
      </c>
      <c r="DO71" s="155">
        <v>2871</v>
      </c>
      <c r="DP71" s="155">
        <v>5500</v>
      </c>
      <c r="DQ71" s="155">
        <v>1211</v>
      </c>
      <c r="DR71" s="155">
        <v>10</v>
      </c>
      <c r="DS71" s="158">
        <v>1383131</v>
      </c>
      <c r="DT71" s="157">
        <v>1</v>
      </c>
      <c r="DU71" s="159">
        <v>380</v>
      </c>
      <c r="DV71" s="154">
        <v>2</v>
      </c>
      <c r="DW71" s="155">
        <v>59</v>
      </c>
      <c r="DX71" s="155">
        <v>1</v>
      </c>
      <c r="DY71" s="158">
        <v>62</v>
      </c>
      <c r="DZ71" s="157">
        <v>1</v>
      </c>
      <c r="EA71" s="154">
        <v>13107</v>
      </c>
      <c r="EB71" s="155">
        <v>281</v>
      </c>
      <c r="EC71" s="158">
        <v>13388</v>
      </c>
      <c r="ED71" s="154">
        <v>7</v>
      </c>
      <c r="EE71" s="155">
        <v>106</v>
      </c>
      <c r="EF71" s="158">
        <v>113</v>
      </c>
      <c r="EG71" s="157">
        <v>125</v>
      </c>
      <c r="EH71" s="157">
        <v>1649</v>
      </c>
      <c r="EI71" s="157">
        <v>11996</v>
      </c>
      <c r="EJ71" s="154">
        <v>899</v>
      </c>
      <c r="EK71" s="155">
        <v>262</v>
      </c>
      <c r="EL71" s="158">
        <v>1161</v>
      </c>
      <c r="EM71" s="154">
        <v>9980</v>
      </c>
      <c r="EN71" s="155">
        <v>228</v>
      </c>
      <c r="EO71" s="158">
        <v>10208</v>
      </c>
      <c r="EP71" s="159">
        <v>6</v>
      </c>
      <c r="EQ71" s="159">
        <v>10</v>
      </c>
      <c r="ER71" s="155">
        <v>161</v>
      </c>
      <c r="ES71" s="155">
        <v>7</v>
      </c>
      <c r="ET71" s="160">
        <v>178</v>
      </c>
      <c r="EU71" s="159">
        <v>5</v>
      </c>
      <c r="EV71" s="155">
        <v>4508</v>
      </c>
      <c r="EW71" s="155">
        <v>16</v>
      </c>
      <c r="EX71" s="155">
        <v>17</v>
      </c>
      <c r="EY71" s="160">
        <v>4546</v>
      </c>
      <c r="EZ71" s="465">
        <v>10352977</v>
      </c>
      <c r="FA71" s="459">
        <v>0.40836581011685252</v>
      </c>
    </row>
    <row r="72" spans="1:157" x14ac:dyDescent="0.2">
      <c r="B72" s="145" t="s">
        <v>471</v>
      </c>
      <c r="C72" s="146">
        <v>12</v>
      </c>
      <c r="D72" s="147">
        <v>0</v>
      </c>
      <c r="E72" s="148">
        <v>12</v>
      </c>
      <c r="F72" s="149"/>
      <c r="G72" s="146">
        <v>6</v>
      </c>
      <c r="H72" s="147"/>
      <c r="I72" s="150">
        <v>6</v>
      </c>
      <c r="J72" s="149"/>
      <c r="K72" s="151">
        <v>57</v>
      </c>
      <c r="L72" s="146">
        <v>3</v>
      </c>
      <c r="M72" s="147">
        <v>57</v>
      </c>
      <c r="N72" s="147">
        <v>20578</v>
      </c>
      <c r="O72" s="147">
        <v>14</v>
      </c>
      <c r="P72" s="147"/>
      <c r="Q72" s="147"/>
      <c r="R72" s="147"/>
      <c r="S72" s="150">
        <v>20652</v>
      </c>
      <c r="T72" s="146">
        <v>1</v>
      </c>
      <c r="U72" s="147"/>
      <c r="V72" s="150">
        <v>1</v>
      </c>
      <c r="W72" s="146">
        <v>129</v>
      </c>
      <c r="X72" s="147"/>
      <c r="Y72" s="147"/>
      <c r="Z72" s="150">
        <v>129</v>
      </c>
      <c r="AA72" s="146">
        <v>775</v>
      </c>
      <c r="AB72" s="147"/>
      <c r="AC72" s="147"/>
      <c r="AD72" s="150">
        <v>775</v>
      </c>
      <c r="AE72" s="146">
        <v>101</v>
      </c>
      <c r="AF72" s="147"/>
      <c r="AG72" s="147"/>
      <c r="AH72" s="148">
        <v>101</v>
      </c>
      <c r="AI72" s="149">
        <v>1</v>
      </c>
      <c r="AJ72" s="149"/>
      <c r="AK72" s="149"/>
      <c r="AL72" s="146"/>
      <c r="AM72" s="147"/>
      <c r="AN72" s="150"/>
      <c r="AO72" s="146"/>
      <c r="AP72" s="147"/>
      <c r="AQ72" s="147"/>
      <c r="AR72" s="147"/>
      <c r="AS72" s="147">
        <v>1</v>
      </c>
      <c r="AT72" s="147"/>
      <c r="AU72" s="150">
        <v>1</v>
      </c>
      <c r="AV72" s="152"/>
      <c r="AW72" s="149"/>
      <c r="AX72" s="146">
        <v>48</v>
      </c>
      <c r="AY72" s="147">
        <v>23346</v>
      </c>
      <c r="AZ72" s="147">
        <v>1390</v>
      </c>
      <c r="BA72" s="147"/>
      <c r="BB72" s="147">
        <v>328</v>
      </c>
      <c r="BC72" s="147"/>
      <c r="BD72" s="150">
        <v>25112</v>
      </c>
      <c r="BE72" s="149"/>
      <c r="BF72" s="149"/>
      <c r="BG72" s="149"/>
      <c r="BH72" s="149"/>
      <c r="BI72" s="146"/>
      <c r="BJ72" s="147"/>
      <c r="BK72" s="150"/>
      <c r="BL72" s="149"/>
      <c r="BM72" s="146"/>
      <c r="BN72" s="147"/>
      <c r="BO72" s="150"/>
      <c r="BP72" s="146">
        <v>5</v>
      </c>
      <c r="BQ72" s="147"/>
      <c r="BR72" s="147"/>
      <c r="BS72" s="147"/>
      <c r="BT72" s="150">
        <v>5</v>
      </c>
      <c r="BU72" s="149"/>
      <c r="BV72" s="149"/>
      <c r="BW72" s="146">
        <v>23944</v>
      </c>
      <c r="BX72" s="147">
        <v>3</v>
      </c>
      <c r="BY72" s="147">
        <v>10639</v>
      </c>
      <c r="BZ72" s="147">
        <v>3</v>
      </c>
      <c r="CA72" s="147">
        <v>59</v>
      </c>
      <c r="CB72" s="147"/>
      <c r="CC72" s="147"/>
      <c r="CD72" s="147">
        <v>3</v>
      </c>
      <c r="CE72" s="147"/>
      <c r="CF72" s="150">
        <v>34651</v>
      </c>
      <c r="CG72" s="146">
        <v>13</v>
      </c>
      <c r="CH72" s="147">
        <v>113</v>
      </c>
      <c r="CI72" s="147">
        <v>379</v>
      </c>
      <c r="CJ72" s="147">
        <v>18</v>
      </c>
      <c r="CK72" s="147">
        <v>17</v>
      </c>
      <c r="CL72" s="147"/>
      <c r="CM72" s="147"/>
      <c r="CN72" s="150">
        <v>540</v>
      </c>
      <c r="CO72" s="149"/>
      <c r="CP72" s="146"/>
      <c r="CQ72" s="147"/>
      <c r="CR72" s="150"/>
      <c r="CS72" s="149"/>
      <c r="CT72" s="149">
        <v>29</v>
      </c>
      <c r="CU72" s="149"/>
      <c r="CV72" s="146"/>
      <c r="CW72" s="147">
        <v>5</v>
      </c>
      <c r="CX72" s="150">
        <v>5</v>
      </c>
      <c r="CY72" s="149">
        <v>0</v>
      </c>
      <c r="CZ72" s="149"/>
      <c r="DA72" s="149"/>
      <c r="DB72" s="149"/>
      <c r="DC72" s="146"/>
      <c r="DD72" s="147">
        <v>0</v>
      </c>
      <c r="DE72" s="147"/>
      <c r="DF72" s="147">
        <v>1</v>
      </c>
      <c r="DG72" s="150">
        <v>1</v>
      </c>
      <c r="DH72" s="146">
        <v>466</v>
      </c>
      <c r="DI72" s="147">
        <v>49</v>
      </c>
      <c r="DJ72" s="147">
        <v>20</v>
      </c>
      <c r="DK72" s="147">
        <v>30</v>
      </c>
      <c r="DL72" s="147">
        <v>257</v>
      </c>
      <c r="DM72" s="147">
        <v>45</v>
      </c>
      <c r="DN72" s="147"/>
      <c r="DO72" s="147">
        <v>11</v>
      </c>
      <c r="DP72" s="147">
        <v>26</v>
      </c>
      <c r="DQ72" s="147">
        <v>3</v>
      </c>
      <c r="DR72" s="147"/>
      <c r="DS72" s="150">
        <v>907</v>
      </c>
      <c r="DT72" s="149"/>
      <c r="DU72" s="151"/>
      <c r="DV72" s="146"/>
      <c r="DW72" s="147"/>
      <c r="DX72" s="147"/>
      <c r="DY72" s="150"/>
      <c r="DZ72" s="149"/>
      <c r="EA72" s="146">
        <v>1</v>
      </c>
      <c r="EB72" s="147">
        <v>2</v>
      </c>
      <c r="EC72" s="150">
        <v>3</v>
      </c>
      <c r="ED72" s="146"/>
      <c r="EE72" s="147"/>
      <c r="EF72" s="150"/>
      <c r="EG72" s="149"/>
      <c r="EH72" s="149"/>
      <c r="EI72" s="149">
        <v>39</v>
      </c>
      <c r="EJ72" s="146"/>
      <c r="EK72" s="147">
        <v>1</v>
      </c>
      <c r="EL72" s="150">
        <v>1</v>
      </c>
      <c r="EM72" s="146">
        <v>1</v>
      </c>
      <c r="EN72" s="147"/>
      <c r="EO72" s="150">
        <v>1</v>
      </c>
      <c r="EP72" s="151"/>
      <c r="EQ72" s="151"/>
      <c r="ER72" s="147"/>
      <c r="ES72" s="147"/>
      <c r="ET72" s="152"/>
      <c r="EU72" s="151"/>
      <c r="EV72" s="147"/>
      <c r="EW72" s="147"/>
      <c r="EX72" s="147"/>
      <c r="EY72" s="152"/>
      <c r="EZ72" s="466">
        <v>83029</v>
      </c>
      <c r="FA72" s="453">
        <v>3.2750198177965767E-3</v>
      </c>
    </row>
    <row r="73" spans="1:157" x14ac:dyDescent="0.2">
      <c r="B73" s="124" t="s">
        <v>472</v>
      </c>
      <c r="C73" s="125">
        <v>15</v>
      </c>
      <c r="D73" s="122"/>
      <c r="E73" s="129">
        <v>15</v>
      </c>
      <c r="F73" s="131"/>
      <c r="G73" s="125">
        <v>4</v>
      </c>
      <c r="H73" s="122"/>
      <c r="I73" s="126">
        <v>4</v>
      </c>
      <c r="J73" s="131"/>
      <c r="K73" s="133">
        <v>76</v>
      </c>
      <c r="L73" s="125">
        <v>58</v>
      </c>
      <c r="M73" s="122">
        <v>4</v>
      </c>
      <c r="N73" s="122">
        <v>15926</v>
      </c>
      <c r="O73" s="122">
        <v>253</v>
      </c>
      <c r="P73" s="122"/>
      <c r="Q73" s="122"/>
      <c r="R73" s="122"/>
      <c r="S73" s="126">
        <v>16241</v>
      </c>
      <c r="T73" s="125">
        <v>99</v>
      </c>
      <c r="U73" s="122">
        <v>4</v>
      </c>
      <c r="V73" s="126">
        <v>103</v>
      </c>
      <c r="W73" s="125">
        <v>46</v>
      </c>
      <c r="X73" s="122"/>
      <c r="Y73" s="122"/>
      <c r="Z73" s="126">
        <v>46</v>
      </c>
      <c r="AA73" s="125">
        <v>31</v>
      </c>
      <c r="AB73" s="122">
        <v>0</v>
      </c>
      <c r="AC73" s="122"/>
      <c r="AD73" s="126">
        <v>31</v>
      </c>
      <c r="AE73" s="125">
        <v>12</v>
      </c>
      <c r="AF73" s="122">
        <v>0</v>
      </c>
      <c r="AG73" s="122">
        <v>2</v>
      </c>
      <c r="AH73" s="129">
        <v>14</v>
      </c>
      <c r="AI73" s="131"/>
      <c r="AJ73" s="131"/>
      <c r="AK73" s="131"/>
      <c r="AL73" s="125"/>
      <c r="AM73" s="122"/>
      <c r="AN73" s="126"/>
      <c r="AO73" s="125"/>
      <c r="AP73" s="122"/>
      <c r="AQ73" s="122"/>
      <c r="AR73" s="122"/>
      <c r="AS73" s="122"/>
      <c r="AT73" s="122"/>
      <c r="AU73" s="126"/>
      <c r="AV73" s="135"/>
      <c r="AW73" s="131"/>
      <c r="AX73" s="125">
        <v>39</v>
      </c>
      <c r="AY73" s="122">
        <v>745</v>
      </c>
      <c r="AZ73" s="122">
        <v>17454</v>
      </c>
      <c r="BA73" s="122">
        <v>10</v>
      </c>
      <c r="BB73" s="122">
        <v>33</v>
      </c>
      <c r="BC73" s="122"/>
      <c r="BD73" s="126">
        <v>18281</v>
      </c>
      <c r="BE73" s="131"/>
      <c r="BF73" s="131"/>
      <c r="BG73" s="131"/>
      <c r="BH73" s="131">
        <v>4</v>
      </c>
      <c r="BI73" s="125">
        <v>8</v>
      </c>
      <c r="BJ73" s="122"/>
      <c r="BK73" s="126">
        <v>8</v>
      </c>
      <c r="BL73" s="131"/>
      <c r="BM73" s="125"/>
      <c r="BN73" s="122"/>
      <c r="BO73" s="126"/>
      <c r="BP73" s="125">
        <v>4</v>
      </c>
      <c r="BQ73" s="122"/>
      <c r="BR73" s="122"/>
      <c r="BS73" s="122"/>
      <c r="BT73" s="126">
        <v>4</v>
      </c>
      <c r="BU73" s="131">
        <v>1</v>
      </c>
      <c r="BV73" s="131"/>
      <c r="BW73" s="125">
        <v>22536</v>
      </c>
      <c r="BX73" s="122">
        <v>1</v>
      </c>
      <c r="BY73" s="122">
        <v>7814</v>
      </c>
      <c r="BZ73" s="122">
        <v>2</v>
      </c>
      <c r="CA73" s="122">
        <v>1</v>
      </c>
      <c r="CB73" s="122">
        <v>1</v>
      </c>
      <c r="CC73" s="122"/>
      <c r="CD73" s="122">
        <v>3</v>
      </c>
      <c r="CE73" s="122"/>
      <c r="CF73" s="126">
        <v>30358</v>
      </c>
      <c r="CG73" s="125">
        <v>1</v>
      </c>
      <c r="CH73" s="122">
        <v>332</v>
      </c>
      <c r="CI73" s="122">
        <v>26</v>
      </c>
      <c r="CJ73" s="122"/>
      <c r="CK73" s="122">
        <v>4</v>
      </c>
      <c r="CL73" s="122"/>
      <c r="CM73" s="122"/>
      <c r="CN73" s="126">
        <v>363</v>
      </c>
      <c r="CO73" s="131"/>
      <c r="CP73" s="125"/>
      <c r="CQ73" s="122"/>
      <c r="CR73" s="126"/>
      <c r="CS73" s="131">
        <v>7</v>
      </c>
      <c r="CT73" s="131">
        <v>50</v>
      </c>
      <c r="CU73" s="131"/>
      <c r="CV73" s="125"/>
      <c r="CW73" s="122">
        <v>0</v>
      </c>
      <c r="CX73" s="126">
        <v>0</v>
      </c>
      <c r="CY73" s="131">
        <v>9</v>
      </c>
      <c r="CZ73" s="131"/>
      <c r="DA73" s="131"/>
      <c r="DB73" s="131"/>
      <c r="DC73" s="125"/>
      <c r="DD73" s="122"/>
      <c r="DE73" s="122">
        <v>8</v>
      </c>
      <c r="DF73" s="122"/>
      <c r="DG73" s="126">
        <v>8</v>
      </c>
      <c r="DH73" s="125">
        <v>43</v>
      </c>
      <c r="DI73" s="122">
        <v>77</v>
      </c>
      <c r="DJ73" s="122">
        <v>5</v>
      </c>
      <c r="DK73" s="122">
        <v>261</v>
      </c>
      <c r="DL73" s="122">
        <v>37</v>
      </c>
      <c r="DM73" s="122">
        <v>108</v>
      </c>
      <c r="DN73" s="122"/>
      <c r="DO73" s="122">
        <v>3</v>
      </c>
      <c r="DP73" s="122">
        <v>1</v>
      </c>
      <c r="DQ73" s="122">
        <v>1</v>
      </c>
      <c r="DR73" s="122"/>
      <c r="DS73" s="126">
        <v>536</v>
      </c>
      <c r="DT73" s="131"/>
      <c r="DU73" s="133"/>
      <c r="DV73" s="125"/>
      <c r="DW73" s="122"/>
      <c r="DX73" s="122"/>
      <c r="DY73" s="126"/>
      <c r="DZ73" s="131"/>
      <c r="EA73" s="125">
        <v>5</v>
      </c>
      <c r="EB73" s="122"/>
      <c r="EC73" s="126">
        <v>5</v>
      </c>
      <c r="ED73" s="125"/>
      <c r="EE73" s="122"/>
      <c r="EF73" s="126"/>
      <c r="EG73" s="131">
        <v>0</v>
      </c>
      <c r="EH73" s="131">
        <v>3</v>
      </c>
      <c r="EI73" s="131">
        <v>3</v>
      </c>
      <c r="EJ73" s="125">
        <v>1</v>
      </c>
      <c r="EK73" s="122"/>
      <c r="EL73" s="126">
        <v>1</v>
      </c>
      <c r="EM73" s="125">
        <v>4</v>
      </c>
      <c r="EN73" s="122"/>
      <c r="EO73" s="126">
        <v>4</v>
      </c>
      <c r="EP73" s="133"/>
      <c r="EQ73" s="133"/>
      <c r="ER73" s="122"/>
      <c r="ES73" s="122"/>
      <c r="ET73" s="135"/>
      <c r="EU73" s="133"/>
      <c r="EV73" s="122">
        <v>2</v>
      </c>
      <c r="EW73" s="122"/>
      <c r="EX73" s="122"/>
      <c r="EY73" s="135">
        <v>2</v>
      </c>
      <c r="EZ73" s="463">
        <v>66177</v>
      </c>
      <c r="FA73" s="454">
        <v>2.6103046704443514E-3</v>
      </c>
    </row>
    <row r="74" spans="1:157" x14ac:dyDescent="0.2">
      <c r="B74" s="124" t="s">
        <v>275</v>
      </c>
      <c r="C74" s="125">
        <v>141</v>
      </c>
      <c r="D74" s="122">
        <v>20</v>
      </c>
      <c r="E74" s="129">
        <v>161</v>
      </c>
      <c r="F74" s="131"/>
      <c r="G74" s="125">
        <v>151</v>
      </c>
      <c r="H74" s="122"/>
      <c r="I74" s="126">
        <v>151</v>
      </c>
      <c r="J74" s="131"/>
      <c r="K74" s="133">
        <v>435</v>
      </c>
      <c r="L74" s="125">
        <v>48</v>
      </c>
      <c r="M74" s="122">
        <v>140</v>
      </c>
      <c r="N74" s="122">
        <v>11188</v>
      </c>
      <c r="O74" s="122">
        <v>124</v>
      </c>
      <c r="P74" s="122"/>
      <c r="Q74" s="122">
        <v>2</v>
      </c>
      <c r="R74" s="122">
        <v>1</v>
      </c>
      <c r="S74" s="126">
        <v>11503</v>
      </c>
      <c r="T74" s="125">
        <v>123</v>
      </c>
      <c r="U74" s="122">
        <v>286</v>
      </c>
      <c r="V74" s="126">
        <v>409</v>
      </c>
      <c r="W74" s="125">
        <v>3118</v>
      </c>
      <c r="X74" s="122">
        <v>5</v>
      </c>
      <c r="Y74" s="122"/>
      <c r="Z74" s="126">
        <v>3123</v>
      </c>
      <c r="AA74" s="125">
        <v>1707</v>
      </c>
      <c r="AB74" s="122">
        <v>9</v>
      </c>
      <c r="AC74" s="122"/>
      <c r="AD74" s="126">
        <v>1716</v>
      </c>
      <c r="AE74" s="125">
        <v>843</v>
      </c>
      <c r="AF74" s="122">
        <v>29</v>
      </c>
      <c r="AG74" s="122">
        <v>2</v>
      </c>
      <c r="AH74" s="129">
        <v>874</v>
      </c>
      <c r="AI74" s="131"/>
      <c r="AJ74" s="131"/>
      <c r="AK74" s="131"/>
      <c r="AL74" s="125">
        <v>16</v>
      </c>
      <c r="AM74" s="122">
        <v>35</v>
      </c>
      <c r="AN74" s="126">
        <v>51</v>
      </c>
      <c r="AO74" s="125">
        <v>1</v>
      </c>
      <c r="AP74" s="122">
        <v>9</v>
      </c>
      <c r="AQ74" s="122">
        <v>2</v>
      </c>
      <c r="AR74" s="122">
        <v>24</v>
      </c>
      <c r="AS74" s="122">
        <v>4</v>
      </c>
      <c r="AT74" s="122"/>
      <c r="AU74" s="126">
        <v>40</v>
      </c>
      <c r="AV74" s="135">
        <v>0</v>
      </c>
      <c r="AW74" s="131">
        <v>6</v>
      </c>
      <c r="AX74" s="125">
        <v>303370</v>
      </c>
      <c r="AY74" s="122">
        <v>75742</v>
      </c>
      <c r="AZ74" s="122">
        <v>968245</v>
      </c>
      <c r="BA74" s="122">
        <v>2694</v>
      </c>
      <c r="BB74" s="122">
        <v>27684</v>
      </c>
      <c r="BC74" s="122">
        <v>1</v>
      </c>
      <c r="BD74" s="126">
        <v>1377736</v>
      </c>
      <c r="BE74" s="131">
        <v>10</v>
      </c>
      <c r="BF74" s="131"/>
      <c r="BG74" s="131"/>
      <c r="BH74" s="131">
        <v>31</v>
      </c>
      <c r="BI74" s="125">
        <v>37</v>
      </c>
      <c r="BJ74" s="122"/>
      <c r="BK74" s="126">
        <v>37</v>
      </c>
      <c r="BL74" s="131">
        <v>13</v>
      </c>
      <c r="BM74" s="125">
        <v>2</v>
      </c>
      <c r="BN74" s="122"/>
      <c r="BO74" s="126">
        <v>2</v>
      </c>
      <c r="BP74" s="125">
        <v>31</v>
      </c>
      <c r="BQ74" s="122">
        <v>39</v>
      </c>
      <c r="BR74" s="122"/>
      <c r="BS74" s="122"/>
      <c r="BT74" s="126">
        <v>70</v>
      </c>
      <c r="BU74" s="131">
        <v>46</v>
      </c>
      <c r="BV74" s="131">
        <v>5</v>
      </c>
      <c r="BW74" s="125">
        <v>58050</v>
      </c>
      <c r="BX74" s="122">
        <v>66</v>
      </c>
      <c r="BY74" s="122">
        <v>14732</v>
      </c>
      <c r="BZ74" s="122">
        <v>368</v>
      </c>
      <c r="CA74" s="122">
        <v>126</v>
      </c>
      <c r="CB74" s="122">
        <v>25</v>
      </c>
      <c r="CC74" s="122">
        <v>20</v>
      </c>
      <c r="CD74" s="122">
        <v>122</v>
      </c>
      <c r="CE74" s="122">
        <v>4</v>
      </c>
      <c r="CF74" s="126">
        <v>73513</v>
      </c>
      <c r="CG74" s="125">
        <v>91</v>
      </c>
      <c r="CH74" s="122">
        <v>2436</v>
      </c>
      <c r="CI74" s="122">
        <v>1122</v>
      </c>
      <c r="CJ74" s="122">
        <v>24</v>
      </c>
      <c r="CK74" s="122">
        <v>101</v>
      </c>
      <c r="CL74" s="122"/>
      <c r="CM74" s="122"/>
      <c r="CN74" s="126">
        <v>3774</v>
      </c>
      <c r="CO74" s="131">
        <v>0</v>
      </c>
      <c r="CP74" s="125"/>
      <c r="CQ74" s="122"/>
      <c r="CR74" s="126"/>
      <c r="CS74" s="131">
        <v>37</v>
      </c>
      <c r="CT74" s="131">
        <v>209309</v>
      </c>
      <c r="CU74" s="131"/>
      <c r="CV74" s="125">
        <v>1</v>
      </c>
      <c r="CW74" s="122">
        <v>136</v>
      </c>
      <c r="CX74" s="126">
        <v>137</v>
      </c>
      <c r="CY74" s="131">
        <v>15</v>
      </c>
      <c r="CZ74" s="131">
        <v>2</v>
      </c>
      <c r="DA74" s="131">
        <v>2</v>
      </c>
      <c r="DB74" s="131"/>
      <c r="DC74" s="125">
        <v>65</v>
      </c>
      <c r="DD74" s="122">
        <v>193</v>
      </c>
      <c r="DE74" s="122">
        <v>149</v>
      </c>
      <c r="DF74" s="122"/>
      <c r="DG74" s="126">
        <v>407</v>
      </c>
      <c r="DH74" s="125">
        <v>483</v>
      </c>
      <c r="DI74" s="122">
        <v>349</v>
      </c>
      <c r="DJ74" s="122">
        <v>73</v>
      </c>
      <c r="DK74" s="122">
        <v>915</v>
      </c>
      <c r="DL74" s="122">
        <v>1019</v>
      </c>
      <c r="DM74" s="122">
        <v>3218</v>
      </c>
      <c r="DN74" s="122">
        <v>28</v>
      </c>
      <c r="DO74" s="122">
        <v>6</v>
      </c>
      <c r="DP74" s="122">
        <v>198</v>
      </c>
      <c r="DQ74" s="122">
        <v>51</v>
      </c>
      <c r="DR74" s="122">
        <v>0</v>
      </c>
      <c r="DS74" s="126">
        <v>6340</v>
      </c>
      <c r="DT74" s="131"/>
      <c r="DU74" s="133">
        <v>1</v>
      </c>
      <c r="DV74" s="125"/>
      <c r="DW74" s="122">
        <v>1</v>
      </c>
      <c r="DX74" s="122"/>
      <c r="DY74" s="126">
        <v>1</v>
      </c>
      <c r="DZ74" s="131"/>
      <c r="EA74" s="125">
        <v>12</v>
      </c>
      <c r="EB74" s="122">
        <v>217</v>
      </c>
      <c r="EC74" s="126">
        <v>229</v>
      </c>
      <c r="ED74" s="125"/>
      <c r="EE74" s="122"/>
      <c r="EF74" s="126"/>
      <c r="EG74" s="131">
        <v>6</v>
      </c>
      <c r="EH74" s="131">
        <v>2</v>
      </c>
      <c r="EI74" s="131">
        <v>305</v>
      </c>
      <c r="EJ74" s="125">
        <v>141</v>
      </c>
      <c r="EK74" s="122">
        <v>1</v>
      </c>
      <c r="EL74" s="126">
        <v>142</v>
      </c>
      <c r="EM74" s="125">
        <v>22</v>
      </c>
      <c r="EN74" s="122">
        <v>95</v>
      </c>
      <c r="EO74" s="126">
        <v>117</v>
      </c>
      <c r="EP74" s="133"/>
      <c r="EQ74" s="133"/>
      <c r="ER74" s="122">
        <v>1</v>
      </c>
      <c r="ES74" s="122"/>
      <c r="ET74" s="135">
        <v>1</v>
      </c>
      <c r="EU74" s="133">
        <v>2</v>
      </c>
      <c r="EV74" s="122">
        <v>3</v>
      </c>
      <c r="EW74" s="122">
        <v>0</v>
      </c>
      <c r="EX74" s="122">
        <v>2</v>
      </c>
      <c r="EY74" s="135">
        <v>7</v>
      </c>
      <c r="EZ74" s="463">
        <v>1690766</v>
      </c>
      <c r="FA74" s="454">
        <v>6.6691061644204394E-2</v>
      </c>
    </row>
    <row r="75" spans="1:157" x14ac:dyDescent="0.2">
      <c r="B75" s="124" t="s">
        <v>473</v>
      </c>
      <c r="C75" s="125">
        <v>7</v>
      </c>
      <c r="D75" s="122">
        <v>0</v>
      </c>
      <c r="E75" s="129">
        <v>7</v>
      </c>
      <c r="F75" s="131"/>
      <c r="G75" s="125"/>
      <c r="H75" s="122"/>
      <c r="I75" s="126"/>
      <c r="J75" s="131"/>
      <c r="K75" s="133">
        <v>102</v>
      </c>
      <c r="L75" s="125">
        <v>235</v>
      </c>
      <c r="M75" s="122">
        <v>276</v>
      </c>
      <c r="N75" s="122">
        <v>19867</v>
      </c>
      <c r="O75" s="122">
        <v>19</v>
      </c>
      <c r="P75" s="122">
        <v>1</v>
      </c>
      <c r="Q75" s="122"/>
      <c r="R75" s="122"/>
      <c r="S75" s="126">
        <v>20398</v>
      </c>
      <c r="T75" s="125">
        <v>2</v>
      </c>
      <c r="U75" s="122">
        <v>0</v>
      </c>
      <c r="V75" s="126">
        <v>2</v>
      </c>
      <c r="W75" s="125">
        <v>83</v>
      </c>
      <c r="X75" s="122">
        <v>1</v>
      </c>
      <c r="Y75" s="122"/>
      <c r="Z75" s="126">
        <v>84</v>
      </c>
      <c r="AA75" s="125">
        <v>178</v>
      </c>
      <c r="AB75" s="122"/>
      <c r="AC75" s="122"/>
      <c r="AD75" s="126">
        <v>178</v>
      </c>
      <c r="AE75" s="125">
        <v>4</v>
      </c>
      <c r="AF75" s="122">
        <v>1</v>
      </c>
      <c r="AG75" s="122"/>
      <c r="AH75" s="129">
        <v>5</v>
      </c>
      <c r="AI75" s="131"/>
      <c r="AJ75" s="131"/>
      <c r="AK75" s="131"/>
      <c r="AL75" s="125"/>
      <c r="AM75" s="122">
        <v>1</v>
      </c>
      <c r="AN75" s="126">
        <v>1</v>
      </c>
      <c r="AO75" s="125"/>
      <c r="AP75" s="122"/>
      <c r="AQ75" s="122">
        <v>1</v>
      </c>
      <c r="AR75" s="122">
        <v>2</v>
      </c>
      <c r="AS75" s="122"/>
      <c r="AT75" s="122"/>
      <c r="AU75" s="126">
        <v>3</v>
      </c>
      <c r="AV75" s="135"/>
      <c r="AW75" s="131"/>
      <c r="AX75" s="125">
        <v>9</v>
      </c>
      <c r="AY75" s="122">
        <v>13</v>
      </c>
      <c r="AZ75" s="122">
        <v>86</v>
      </c>
      <c r="BA75" s="122">
        <v>1</v>
      </c>
      <c r="BB75" s="122">
        <v>1</v>
      </c>
      <c r="BC75" s="122"/>
      <c r="BD75" s="126">
        <v>110</v>
      </c>
      <c r="BE75" s="131"/>
      <c r="BF75" s="131"/>
      <c r="BG75" s="131"/>
      <c r="BH75" s="131"/>
      <c r="BI75" s="125">
        <v>4</v>
      </c>
      <c r="BJ75" s="122"/>
      <c r="BK75" s="126">
        <v>4</v>
      </c>
      <c r="BL75" s="131"/>
      <c r="BM75" s="125"/>
      <c r="BN75" s="122"/>
      <c r="BO75" s="126"/>
      <c r="BP75" s="125">
        <v>1</v>
      </c>
      <c r="BQ75" s="122">
        <v>1</v>
      </c>
      <c r="BR75" s="122"/>
      <c r="BS75" s="122"/>
      <c r="BT75" s="126">
        <v>2</v>
      </c>
      <c r="BU75" s="131">
        <v>3</v>
      </c>
      <c r="BV75" s="131"/>
      <c r="BW75" s="125">
        <v>13123</v>
      </c>
      <c r="BX75" s="122">
        <v>8</v>
      </c>
      <c r="BY75" s="122">
        <v>431</v>
      </c>
      <c r="BZ75" s="122">
        <v>5</v>
      </c>
      <c r="CA75" s="122">
        <v>3</v>
      </c>
      <c r="CB75" s="122">
        <v>6</v>
      </c>
      <c r="CC75" s="122">
        <v>6</v>
      </c>
      <c r="CD75" s="122">
        <v>11</v>
      </c>
      <c r="CE75" s="122">
        <v>2</v>
      </c>
      <c r="CF75" s="126">
        <v>13595</v>
      </c>
      <c r="CG75" s="125">
        <v>1</v>
      </c>
      <c r="CH75" s="122">
        <v>139</v>
      </c>
      <c r="CI75" s="122">
        <v>12</v>
      </c>
      <c r="CJ75" s="122">
        <v>0</v>
      </c>
      <c r="CK75" s="122"/>
      <c r="CL75" s="122">
        <v>0</v>
      </c>
      <c r="CM75" s="122"/>
      <c r="CN75" s="126">
        <v>152</v>
      </c>
      <c r="CO75" s="131"/>
      <c r="CP75" s="125"/>
      <c r="CQ75" s="122"/>
      <c r="CR75" s="126"/>
      <c r="CS75" s="131">
        <v>1</v>
      </c>
      <c r="CT75" s="131">
        <v>181</v>
      </c>
      <c r="CU75" s="131"/>
      <c r="CV75" s="125"/>
      <c r="CW75" s="122">
        <v>7</v>
      </c>
      <c r="CX75" s="126">
        <v>7</v>
      </c>
      <c r="CY75" s="131"/>
      <c r="CZ75" s="131"/>
      <c r="DA75" s="131"/>
      <c r="DB75" s="131"/>
      <c r="DC75" s="125">
        <v>2</v>
      </c>
      <c r="DD75" s="122">
        <v>4</v>
      </c>
      <c r="DE75" s="122">
        <v>0</v>
      </c>
      <c r="DF75" s="122"/>
      <c r="DG75" s="126">
        <v>6</v>
      </c>
      <c r="DH75" s="125">
        <v>72</v>
      </c>
      <c r="DI75" s="122">
        <v>133</v>
      </c>
      <c r="DJ75" s="122">
        <v>9</v>
      </c>
      <c r="DK75" s="122">
        <v>106</v>
      </c>
      <c r="DL75" s="122">
        <v>96</v>
      </c>
      <c r="DM75" s="122">
        <v>262</v>
      </c>
      <c r="DN75" s="122">
        <v>2</v>
      </c>
      <c r="DO75" s="122"/>
      <c r="DP75" s="122">
        <v>3</v>
      </c>
      <c r="DQ75" s="122">
        <v>1</v>
      </c>
      <c r="DR75" s="122"/>
      <c r="DS75" s="126">
        <v>684</v>
      </c>
      <c r="DT75" s="131"/>
      <c r="DU75" s="133"/>
      <c r="DV75" s="125"/>
      <c r="DW75" s="122"/>
      <c r="DX75" s="122"/>
      <c r="DY75" s="126"/>
      <c r="DZ75" s="131"/>
      <c r="EA75" s="125">
        <v>2</v>
      </c>
      <c r="EB75" s="122">
        <v>8</v>
      </c>
      <c r="EC75" s="126">
        <v>10</v>
      </c>
      <c r="ED75" s="125"/>
      <c r="EE75" s="122"/>
      <c r="EF75" s="126"/>
      <c r="EG75" s="131"/>
      <c r="EH75" s="131">
        <v>1</v>
      </c>
      <c r="EI75" s="131">
        <v>1</v>
      </c>
      <c r="EJ75" s="125">
        <v>11</v>
      </c>
      <c r="EK75" s="122"/>
      <c r="EL75" s="126">
        <v>11</v>
      </c>
      <c r="EM75" s="125">
        <v>0</v>
      </c>
      <c r="EN75" s="122">
        <v>1</v>
      </c>
      <c r="EO75" s="126">
        <v>1</v>
      </c>
      <c r="EP75" s="133"/>
      <c r="EQ75" s="133"/>
      <c r="ER75" s="122"/>
      <c r="ES75" s="122"/>
      <c r="ET75" s="135"/>
      <c r="EU75" s="133"/>
      <c r="EV75" s="122"/>
      <c r="EW75" s="122"/>
      <c r="EX75" s="122"/>
      <c r="EY75" s="135"/>
      <c r="EZ75" s="463">
        <v>35549</v>
      </c>
      <c r="FA75" s="454">
        <v>1.4022050067187429E-3</v>
      </c>
    </row>
    <row r="76" spans="1:157" x14ac:dyDescent="0.2">
      <c r="B76" s="124" t="s">
        <v>474</v>
      </c>
      <c r="C76" s="125">
        <v>125</v>
      </c>
      <c r="D76" s="122">
        <v>0</v>
      </c>
      <c r="E76" s="129">
        <v>125</v>
      </c>
      <c r="F76" s="131"/>
      <c r="G76" s="125"/>
      <c r="H76" s="122"/>
      <c r="I76" s="126"/>
      <c r="J76" s="131"/>
      <c r="K76" s="133">
        <v>142</v>
      </c>
      <c r="L76" s="125"/>
      <c r="M76" s="122">
        <v>16</v>
      </c>
      <c r="N76" s="122">
        <v>166</v>
      </c>
      <c r="O76" s="122">
        <v>1</v>
      </c>
      <c r="P76" s="122">
        <v>8</v>
      </c>
      <c r="Q76" s="122">
        <v>0</v>
      </c>
      <c r="R76" s="122"/>
      <c r="S76" s="126">
        <v>191</v>
      </c>
      <c r="T76" s="125">
        <v>0</v>
      </c>
      <c r="U76" s="122">
        <v>1</v>
      </c>
      <c r="V76" s="126">
        <v>1</v>
      </c>
      <c r="W76" s="125">
        <v>53</v>
      </c>
      <c r="X76" s="122"/>
      <c r="Y76" s="122"/>
      <c r="Z76" s="126">
        <v>53</v>
      </c>
      <c r="AA76" s="125">
        <v>2462</v>
      </c>
      <c r="AB76" s="122"/>
      <c r="AC76" s="122"/>
      <c r="AD76" s="126">
        <v>2462</v>
      </c>
      <c r="AE76" s="125">
        <v>21</v>
      </c>
      <c r="AF76" s="122"/>
      <c r="AG76" s="122"/>
      <c r="AH76" s="129">
        <v>21</v>
      </c>
      <c r="AI76" s="131"/>
      <c r="AJ76" s="131"/>
      <c r="AK76" s="131"/>
      <c r="AL76" s="125"/>
      <c r="AM76" s="122"/>
      <c r="AN76" s="126"/>
      <c r="AO76" s="125"/>
      <c r="AP76" s="122"/>
      <c r="AQ76" s="122"/>
      <c r="AR76" s="122">
        <v>0</v>
      </c>
      <c r="AS76" s="122"/>
      <c r="AT76" s="122"/>
      <c r="AU76" s="126">
        <v>0</v>
      </c>
      <c r="AV76" s="135"/>
      <c r="AW76" s="131">
        <v>1</v>
      </c>
      <c r="AX76" s="125">
        <v>22</v>
      </c>
      <c r="AY76" s="122">
        <v>204</v>
      </c>
      <c r="AZ76" s="122">
        <v>217</v>
      </c>
      <c r="BA76" s="122">
        <v>0</v>
      </c>
      <c r="BB76" s="122">
        <v>37</v>
      </c>
      <c r="BC76" s="122"/>
      <c r="BD76" s="126">
        <v>480</v>
      </c>
      <c r="BE76" s="131">
        <v>0</v>
      </c>
      <c r="BF76" s="131"/>
      <c r="BG76" s="131"/>
      <c r="BH76" s="131"/>
      <c r="BI76" s="125">
        <v>27</v>
      </c>
      <c r="BJ76" s="122"/>
      <c r="BK76" s="126">
        <v>27</v>
      </c>
      <c r="BL76" s="131"/>
      <c r="BM76" s="125"/>
      <c r="BN76" s="122"/>
      <c r="BO76" s="126"/>
      <c r="BP76" s="125">
        <v>37</v>
      </c>
      <c r="BQ76" s="122">
        <v>0</v>
      </c>
      <c r="BR76" s="122"/>
      <c r="BS76" s="122"/>
      <c r="BT76" s="126">
        <v>37</v>
      </c>
      <c r="BU76" s="131"/>
      <c r="BV76" s="131"/>
      <c r="BW76" s="125">
        <v>3607</v>
      </c>
      <c r="BX76" s="122">
        <v>0</v>
      </c>
      <c r="BY76" s="122">
        <v>1727</v>
      </c>
      <c r="BZ76" s="122">
        <v>0</v>
      </c>
      <c r="CA76" s="122">
        <v>139</v>
      </c>
      <c r="CB76" s="122"/>
      <c r="CC76" s="122"/>
      <c r="CD76" s="122">
        <v>2</v>
      </c>
      <c r="CE76" s="122"/>
      <c r="CF76" s="126">
        <v>5475</v>
      </c>
      <c r="CG76" s="125">
        <v>14</v>
      </c>
      <c r="CH76" s="122">
        <v>512</v>
      </c>
      <c r="CI76" s="122">
        <v>502</v>
      </c>
      <c r="CJ76" s="122">
        <v>1</v>
      </c>
      <c r="CK76" s="122">
        <v>4</v>
      </c>
      <c r="CL76" s="122"/>
      <c r="CM76" s="122"/>
      <c r="CN76" s="126">
        <v>1033</v>
      </c>
      <c r="CO76" s="131"/>
      <c r="CP76" s="125"/>
      <c r="CQ76" s="122"/>
      <c r="CR76" s="126"/>
      <c r="CS76" s="131">
        <v>1</v>
      </c>
      <c r="CT76" s="131">
        <v>42</v>
      </c>
      <c r="CU76" s="131"/>
      <c r="CV76" s="125"/>
      <c r="CW76" s="122">
        <v>4</v>
      </c>
      <c r="CX76" s="126">
        <v>4</v>
      </c>
      <c r="CY76" s="131"/>
      <c r="CZ76" s="131"/>
      <c r="DA76" s="131"/>
      <c r="DB76" s="131"/>
      <c r="DC76" s="125"/>
      <c r="DD76" s="122">
        <v>29</v>
      </c>
      <c r="DE76" s="122">
        <v>26</v>
      </c>
      <c r="DF76" s="122"/>
      <c r="DG76" s="126">
        <v>55</v>
      </c>
      <c r="DH76" s="125">
        <v>52</v>
      </c>
      <c r="DI76" s="122">
        <v>29</v>
      </c>
      <c r="DJ76" s="122">
        <v>11</v>
      </c>
      <c r="DK76" s="122">
        <v>28</v>
      </c>
      <c r="DL76" s="122">
        <v>28</v>
      </c>
      <c r="DM76" s="122">
        <v>15</v>
      </c>
      <c r="DN76" s="122"/>
      <c r="DO76" s="122">
        <v>2</v>
      </c>
      <c r="DP76" s="122">
        <v>8</v>
      </c>
      <c r="DQ76" s="122">
        <v>13</v>
      </c>
      <c r="DR76" s="122"/>
      <c r="DS76" s="126">
        <v>186</v>
      </c>
      <c r="DT76" s="131"/>
      <c r="DU76" s="133"/>
      <c r="DV76" s="125"/>
      <c r="DW76" s="122">
        <v>2</v>
      </c>
      <c r="DX76" s="122"/>
      <c r="DY76" s="126">
        <v>2</v>
      </c>
      <c r="DZ76" s="131"/>
      <c r="EA76" s="125">
        <v>0</v>
      </c>
      <c r="EB76" s="122">
        <v>1</v>
      </c>
      <c r="EC76" s="126">
        <v>1</v>
      </c>
      <c r="ED76" s="125"/>
      <c r="EE76" s="122"/>
      <c r="EF76" s="126"/>
      <c r="EG76" s="131"/>
      <c r="EH76" s="131"/>
      <c r="EI76" s="131">
        <v>2</v>
      </c>
      <c r="EJ76" s="125">
        <v>1</v>
      </c>
      <c r="EK76" s="122"/>
      <c r="EL76" s="126">
        <v>1</v>
      </c>
      <c r="EM76" s="125"/>
      <c r="EN76" s="122"/>
      <c r="EO76" s="126"/>
      <c r="EP76" s="133"/>
      <c r="EQ76" s="133"/>
      <c r="ER76" s="122"/>
      <c r="ES76" s="122"/>
      <c r="ET76" s="135"/>
      <c r="EU76" s="133"/>
      <c r="EV76" s="122"/>
      <c r="EW76" s="122"/>
      <c r="EX76" s="122"/>
      <c r="EY76" s="135"/>
      <c r="EZ76" s="463">
        <v>10342</v>
      </c>
      <c r="FA76" s="454">
        <v>4.0793283016358377E-4</v>
      </c>
    </row>
    <row r="77" spans="1:157" x14ac:dyDescent="0.2">
      <c r="B77" s="124" t="s">
        <v>475</v>
      </c>
      <c r="C77" s="125">
        <v>10</v>
      </c>
      <c r="D77" s="122">
        <v>8</v>
      </c>
      <c r="E77" s="129">
        <v>18</v>
      </c>
      <c r="F77" s="131"/>
      <c r="G77" s="125">
        <v>15</v>
      </c>
      <c r="H77" s="122"/>
      <c r="I77" s="126">
        <v>15</v>
      </c>
      <c r="J77" s="131"/>
      <c r="K77" s="133">
        <v>133</v>
      </c>
      <c r="L77" s="125">
        <v>6</v>
      </c>
      <c r="M77" s="122">
        <v>21</v>
      </c>
      <c r="N77" s="122">
        <v>2997</v>
      </c>
      <c r="O77" s="122">
        <v>101</v>
      </c>
      <c r="P77" s="122">
        <v>3</v>
      </c>
      <c r="Q77" s="122">
        <v>0</v>
      </c>
      <c r="R77" s="122"/>
      <c r="S77" s="126">
        <v>3128</v>
      </c>
      <c r="T77" s="125">
        <v>9</v>
      </c>
      <c r="U77" s="122">
        <v>2</v>
      </c>
      <c r="V77" s="126">
        <v>11</v>
      </c>
      <c r="W77" s="125">
        <v>47</v>
      </c>
      <c r="X77" s="122"/>
      <c r="Y77" s="122"/>
      <c r="Z77" s="126">
        <v>47</v>
      </c>
      <c r="AA77" s="125">
        <v>277</v>
      </c>
      <c r="AB77" s="122">
        <v>1</v>
      </c>
      <c r="AC77" s="122"/>
      <c r="AD77" s="126">
        <v>278</v>
      </c>
      <c r="AE77" s="125">
        <v>3</v>
      </c>
      <c r="AF77" s="122">
        <v>4</v>
      </c>
      <c r="AG77" s="122"/>
      <c r="AH77" s="129">
        <v>7</v>
      </c>
      <c r="AI77" s="131">
        <v>0</v>
      </c>
      <c r="AJ77" s="131"/>
      <c r="AK77" s="131"/>
      <c r="AL77" s="125">
        <v>4</v>
      </c>
      <c r="AM77" s="122">
        <v>5</v>
      </c>
      <c r="AN77" s="126">
        <v>9</v>
      </c>
      <c r="AO77" s="125"/>
      <c r="AP77" s="122">
        <v>4</v>
      </c>
      <c r="AQ77" s="122"/>
      <c r="AR77" s="122">
        <v>10</v>
      </c>
      <c r="AS77" s="122">
        <v>2</v>
      </c>
      <c r="AT77" s="122"/>
      <c r="AU77" s="126">
        <v>16</v>
      </c>
      <c r="AV77" s="135"/>
      <c r="AW77" s="131"/>
      <c r="AX77" s="125">
        <v>13</v>
      </c>
      <c r="AY77" s="122">
        <v>208</v>
      </c>
      <c r="AZ77" s="122">
        <v>2149</v>
      </c>
      <c r="BA77" s="122">
        <v>13</v>
      </c>
      <c r="BB77" s="122">
        <v>5</v>
      </c>
      <c r="BC77" s="122"/>
      <c r="BD77" s="126">
        <v>2388</v>
      </c>
      <c r="BE77" s="131"/>
      <c r="BF77" s="131"/>
      <c r="BG77" s="131">
        <v>0</v>
      </c>
      <c r="BH77" s="131">
        <v>0</v>
      </c>
      <c r="BI77" s="125">
        <v>3</v>
      </c>
      <c r="BJ77" s="122"/>
      <c r="BK77" s="126">
        <v>3</v>
      </c>
      <c r="BL77" s="131"/>
      <c r="BM77" s="125"/>
      <c r="BN77" s="122"/>
      <c r="BO77" s="126"/>
      <c r="BP77" s="125">
        <v>6</v>
      </c>
      <c r="BQ77" s="122">
        <v>60</v>
      </c>
      <c r="BR77" s="122"/>
      <c r="BS77" s="122"/>
      <c r="BT77" s="126">
        <v>66</v>
      </c>
      <c r="BU77" s="131"/>
      <c r="BV77" s="131"/>
      <c r="BW77" s="125">
        <v>12366</v>
      </c>
      <c r="BX77" s="122">
        <v>135</v>
      </c>
      <c r="BY77" s="122">
        <v>1263</v>
      </c>
      <c r="BZ77" s="122">
        <v>59</v>
      </c>
      <c r="CA77" s="122">
        <v>18</v>
      </c>
      <c r="CB77" s="122">
        <v>23</v>
      </c>
      <c r="CC77" s="122">
        <v>4</v>
      </c>
      <c r="CD77" s="122">
        <v>19</v>
      </c>
      <c r="CE77" s="122">
        <v>8</v>
      </c>
      <c r="CF77" s="126">
        <v>13895</v>
      </c>
      <c r="CG77" s="125">
        <v>15</v>
      </c>
      <c r="CH77" s="122">
        <v>251</v>
      </c>
      <c r="CI77" s="122">
        <v>73</v>
      </c>
      <c r="CJ77" s="122">
        <v>59</v>
      </c>
      <c r="CK77" s="122"/>
      <c r="CL77" s="122"/>
      <c r="CM77" s="122"/>
      <c r="CN77" s="126">
        <v>398</v>
      </c>
      <c r="CO77" s="131"/>
      <c r="CP77" s="125"/>
      <c r="CQ77" s="122"/>
      <c r="CR77" s="126"/>
      <c r="CS77" s="131">
        <v>2</v>
      </c>
      <c r="CT77" s="131">
        <v>18</v>
      </c>
      <c r="CU77" s="131"/>
      <c r="CV77" s="125"/>
      <c r="CW77" s="122">
        <v>157</v>
      </c>
      <c r="CX77" s="126">
        <v>157</v>
      </c>
      <c r="CY77" s="131">
        <v>10</v>
      </c>
      <c r="CZ77" s="131"/>
      <c r="DA77" s="131"/>
      <c r="DB77" s="131"/>
      <c r="DC77" s="125">
        <v>33</v>
      </c>
      <c r="DD77" s="122">
        <v>0</v>
      </c>
      <c r="DE77" s="122">
        <v>3</v>
      </c>
      <c r="DF77" s="122"/>
      <c r="DG77" s="126">
        <v>36</v>
      </c>
      <c r="DH77" s="125">
        <v>60</v>
      </c>
      <c r="DI77" s="122">
        <v>49</v>
      </c>
      <c r="DJ77" s="122">
        <v>26</v>
      </c>
      <c r="DK77" s="122">
        <v>97</v>
      </c>
      <c r="DL77" s="122">
        <v>43</v>
      </c>
      <c r="DM77" s="122">
        <v>53</v>
      </c>
      <c r="DN77" s="122">
        <v>9</v>
      </c>
      <c r="DO77" s="122">
        <v>28</v>
      </c>
      <c r="DP77" s="122">
        <v>8</v>
      </c>
      <c r="DQ77" s="122">
        <v>12</v>
      </c>
      <c r="DR77" s="122">
        <v>0</v>
      </c>
      <c r="DS77" s="126">
        <v>385</v>
      </c>
      <c r="DT77" s="131"/>
      <c r="DU77" s="133"/>
      <c r="DV77" s="125"/>
      <c r="DW77" s="122"/>
      <c r="DX77" s="122"/>
      <c r="DY77" s="126"/>
      <c r="DZ77" s="131"/>
      <c r="EA77" s="125">
        <v>1</v>
      </c>
      <c r="EB77" s="122">
        <v>17</v>
      </c>
      <c r="EC77" s="126">
        <v>18</v>
      </c>
      <c r="ED77" s="125"/>
      <c r="EE77" s="122">
        <v>2</v>
      </c>
      <c r="EF77" s="126">
        <v>2</v>
      </c>
      <c r="EG77" s="131"/>
      <c r="EH77" s="131"/>
      <c r="EI77" s="131"/>
      <c r="EJ77" s="125">
        <v>286</v>
      </c>
      <c r="EK77" s="122"/>
      <c r="EL77" s="126">
        <v>286</v>
      </c>
      <c r="EM77" s="125">
        <v>6</v>
      </c>
      <c r="EN77" s="122">
        <v>11</v>
      </c>
      <c r="EO77" s="126">
        <v>17</v>
      </c>
      <c r="EP77" s="133"/>
      <c r="EQ77" s="133"/>
      <c r="ER77" s="122">
        <v>3</v>
      </c>
      <c r="ES77" s="122"/>
      <c r="ET77" s="135">
        <v>3</v>
      </c>
      <c r="EU77" s="133"/>
      <c r="EV77" s="122"/>
      <c r="EW77" s="122"/>
      <c r="EX77" s="122"/>
      <c r="EY77" s="135"/>
      <c r="EZ77" s="463">
        <v>21346</v>
      </c>
      <c r="FA77" s="454">
        <v>8.4197777921793252E-4</v>
      </c>
    </row>
    <row r="78" spans="1:157" x14ac:dyDescent="0.2">
      <c r="B78" s="124" t="s">
        <v>476</v>
      </c>
      <c r="C78" s="125">
        <v>37</v>
      </c>
      <c r="D78" s="122">
        <v>4</v>
      </c>
      <c r="E78" s="129">
        <v>41</v>
      </c>
      <c r="F78" s="131"/>
      <c r="G78" s="125"/>
      <c r="H78" s="122"/>
      <c r="I78" s="126"/>
      <c r="J78" s="131"/>
      <c r="K78" s="133">
        <v>10</v>
      </c>
      <c r="L78" s="125">
        <v>6</v>
      </c>
      <c r="M78" s="122"/>
      <c r="N78" s="122">
        <v>996</v>
      </c>
      <c r="O78" s="122">
        <v>8</v>
      </c>
      <c r="P78" s="122"/>
      <c r="Q78" s="122"/>
      <c r="R78" s="122"/>
      <c r="S78" s="126">
        <v>1010</v>
      </c>
      <c r="T78" s="125"/>
      <c r="U78" s="122"/>
      <c r="V78" s="126"/>
      <c r="W78" s="125">
        <v>9</v>
      </c>
      <c r="X78" s="122"/>
      <c r="Y78" s="122"/>
      <c r="Z78" s="126">
        <v>9</v>
      </c>
      <c r="AA78" s="125">
        <v>51</v>
      </c>
      <c r="AB78" s="122">
        <v>0</v>
      </c>
      <c r="AC78" s="122"/>
      <c r="AD78" s="126">
        <v>51</v>
      </c>
      <c r="AE78" s="125">
        <v>3</v>
      </c>
      <c r="AF78" s="122">
        <v>1</v>
      </c>
      <c r="AG78" s="122">
        <v>1</v>
      </c>
      <c r="AH78" s="129">
        <v>5</v>
      </c>
      <c r="AI78" s="131"/>
      <c r="AJ78" s="131"/>
      <c r="AK78" s="131"/>
      <c r="AL78" s="125"/>
      <c r="AM78" s="122"/>
      <c r="AN78" s="126"/>
      <c r="AO78" s="125"/>
      <c r="AP78" s="122"/>
      <c r="AQ78" s="122"/>
      <c r="AR78" s="122">
        <v>0</v>
      </c>
      <c r="AS78" s="122"/>
      <c r="AT78" s="122"/>
      <c r="AU78" s="126">
        <v>0</v>
      </c>
      <c r="AV78" s="135"/>
      <c r="AW78" s="131"/>
      <c r="AX78" s="125">
        <v>12</v>
      </c>
      <c r="AY78" s="122">
        <v>1140</v>
      </c>
      <c r="AZ78" s="122">
        <v>4143</v>
      </c>
      <c r="BA78" s="122">
        <v>1</v>
      </c>
      <c r="BB78" s="122">
        <v>60</v>
      </c>
      <c r="BC78" s="122"/>
      <c r="BD78" s="126">
        <v>5356</v>
      </c>
      <c r="BE78" s="131"/>
      <c r="BF78" s="131"/>
      <c r="BG78" s="131"/>
      <c r="BH78" s="131"/>
      <c r="BI78" s="125">
        <v>1</v>
      </c>
      <c r="BJ78" s="122"/>
      <c r="BK78" s="126">
        <v>1</v>
      </c>
      <c r="BL78" s="131"/>
      <c r="BM78" s="125"/>
      <c r="BN78" s="122"/>
      <c r="BO78" s="126"/>
      <c r="BP78" s="125"/>
      <c r="BQ78" s="122">
        <v>15</v>
      </c>
      <c r="BR78" s="122"/>
      <c r="BS78" s="122"/>
      <c r="BT78" s="126">
        <v>15</v>
      </c>
      <c r="BU78" s="131"/>
      <c r="BV78" s="131"/>
      <c r="BW78" s="125">
        <v>8658</v>
      </c>
      <c r="BX78" s="122">
        <v>27</v>
      </c>
      <c r="BY78" s="122">
        <v>837</v>
      </c>
      <c r="BZ78" s="122">
        <v>55</v>
      </c>
      <c r="CA78" s="122">
        <v>3</v>
      </c>
      <c r="CB78" s="122">
        <v>27</v>
      </c>
      <c r="CC78" s="122">
        <v>3</v>
      </c>
      <c r="CD78" s="122">
        <v>9</v>
      </c>
      <c r="CE78" s="122">
        <v>2</v>
      </c>
      <c r="CF78" s="126">
        <v>9621</v>
      </c>
      <c r="CG78" s="125">
        <v>0</v>
      </c>
      <c r="CH78" s="122">
        <v>40</v>
      </c>
      <c r="CI78" s="122">
        <v>12</v>
      </c>
      <c r="CJ78" s="122">
        <v>6</v>
      </c>
      <c r="CK78" s="122"/>
      <c r="CL78" s="122"/>
      <c r="CM78" s="122"/>
      <c r="CN78" s="126">
        <v>58</v>
      </c>
      <c r="CO78" s="131"/>
      <c r="CP78" s="125"/>
      <c r="CQ78" s="122"/>
      <c r="CR78" s="126"/>
      <c r="CS78" s="131">
        <v>1</v>
      </c>
      <c r="CT78" s="131">
        <v>7</v>
      </c>
      <c r="CU78" s="131"/>
      <c r="CV78" s="125"/>
      <c r="CW78" s="122">
        <v>13</v>
      </c>
      <c r="CX78" s="126">
        <v>13</v>
      </c>
      <c r="CY78" s="131">
        <v>3</v>
      </c>
      <c r="CZ78" s="131"/>
      <c r="DA78" s="131"/>
      <c r="DB78" s="131"/>
      <c r="DC78" s="125">
        <v>8</v>
      </c>
      <c r="DD78" s="122"/>
      <c r="DE78" s="122"/>
      <c r="DF78" s="122">
        <v>0</v>
      </c>
      <c r="DG78" s="126">
        <v>8</v>
      </c>
      <c r="DH78" s="125">
        <v>6</v>
      </c>
      <c r="DI78" s="122">
        <v>6</v>
      </c>
      <c r="DJ78" s="122">
        <v>1</v>
      </c>
      <c r="DK78" s="122">
        <v>41</v>
      </c>
      <c r="DL78" s="122">
        <v>10</v>
      </c>
      <c r="DM78" s="122">
        <v>15</v>
      </c>
      <c r="DN78" s="122">
        <v>2</v>
      </c>
      <c r="DO78" s="122">
        <v>0</v>
      </c>
      <c r="DP78" s="122">
        <v>3</v>
      </c>
      <c r="DQ78" s="122">
        <v>0</v>
      </c>
      <c r="DR78" s="122"/>
      <c r="DS78" s="126">
        <v>84</v>
      </c>
      <c r="DT78" s="131"/>
      <c r="DU78" s="133"/>
      <c r="DV78" s="125"/>
      <c r="DW78" s="122"/>
      <c r="DX78" s="122"/>
      <c r="DY78" s="126"/>
      <c r="DZ78" s="131"/>
      <c r="EA78" s="125"/>
      <c r="EB78" s="122">
        <v>7</v>
      </c>
      <c r="EC78" s="126">
        <v>7</v>
      </c>
      <c r="ED78" s="125"/>
      <c r="EE78" s="122"/>
      <c r="EF78" s="126"/>
      <c r="EG78" s="131"/>
      <c r="EH78" s="131"/>
      <c r="EI78" s="131">
        <v>0</v>
      </c>
      <c r="EJ78" s="125">
        <v>361</v>
      </c>
      <c r="EK78" s="122">
        <v>45</v>
      </c>
      <c r="EL78" s="126">
        <v>406</v>
      </c>
      <c r="EM78" s="125">
        <v>2</v>
      </c>
      <c r="EN78" s="122">
        <v>1</v>
      </c>
      <c r="EO78" s="126">
        <v>3</v>
      </c>
      <c r="EP78" s="133"/>
      <c r="EQ78" s="133"/>
      <c r="ER78" s="122"/>
      <c r="ES78" s="122"/>
      <c r="ET78" s="135"/>
      <c r="EU78" s="133"/>
      <c r="EV78" s="122"/>
      <c r="EW78" s="122"/>
      <c r="EX78" s="122"/>
      <c r="EY78" s="135"/>
      <c r="EZ78" s="463">
        <v>16709</v>
      </c>
      <c r="FA78" s="454">
        <v>6.5907461411751308E-4</v>
      </c>
    </row>
    <row r="79" spans="1:157" x14ac:dyDescent="0.2">
      <c r="B79" s="124" t="s">
        <v>41</v>
      </c>
      <c r="C79" s="125">
        <v>11</v>
      </c>
      <c r="D79" s="122"/>
      <c r="E79" s="129">
        <v>11</v>
      </c>
      <c r="F79" s="131"/>
      <c r="G79" s="125">
        <v>0</v>
      </c>
      <c r="H79" s="122"/>
      <c r="I79" s="126">
        <v>0</v>
      </c>
      <c r="J79" s="131"/>
      <c r="K79" s="133">
        <v>45</v>
      </c>
      <c r="L79" s="125">
        <v>49</v>
      </c>
      <c r="M79" s="122">
        <v>1</v>
      </c>
      <c r="N79" s="122">
        <v>37705</v>
      </c>
      <c r="O79" s="122"/>
      <c r="P79" s="122">
        <v>0</v>
      </c>
      <c r="Q79" s="122"/>
      <c r="R79" s="122"/>
      <c r="S79" s="126">
        <v>37755</v>
      </c>
      <c r="T79" s="125"/>
      <c r="U79" s="122"/>
      <c r="V79" s="126"/>
      <c r="W79" s="125">
        <v>25</v>
      </c>
      <c r="X79" s="122"/>
      <c r="Y79" s="122"/>
      <c r="Z79" s="126">
        <v>25</v>
      </c>
      <c r="AA79" s="125">
        <v>5</v>
      </c>
      <c r="AB79" s="122"/>
      <c r="AC79" s="122"/>
      <c r="AD79" s="126">
        <v>5</v>
      </c>
      <c r="AE79" s="125"/>
      <c r="AF79" s="122"/>
      <c r="AG79" s="122">
        <v>1</v>
      </c>
      <c r="AH79" s="129">
        <v>1</v>
      </c>
      <c r="AI79" s="131"/>
      <c r="AJ79" s="131"/>
      <c r="AK79" s="131"/>
      <c r="AL79" s="125">
        <v>2</v>
      </c>
      <c r="AM79" s="122"/>
      <c r="AN79" s="126">
        <v>2</v>
      </c>
      <c r="AO79" s="125"/>
      <c r="AP79" s="122"/>
      <c r="AQ79" s="122"/>
      <c r="AR79" s="122"/>
      <c r="AS79" s="122"/>
      <c r="AT79" s="122"/>
      <c r="AU79" s="126"/>
      <c r="AV79" s="135"/>
      <c r="AW79" s="131"/>
      <c r="AX79" s="125">
        <v>53</v>
      </c>
      <c r="AY79" s="122">
        <v>1004</v>
      </c>
      <c r="AZ79" s="122">
        <v>12607</v>
      </c>
      <c r="BA79" s="122">
        <v>28</v>
      </c>
      <c r="BB79" s="122">
        <v>52</v>
      </c>
      <c r="BC79" s="122"/>
      <c r="BD79" s="126">
        <v>13744</v>
      </c>
      <c r="BE79" s="131">
        <v>1</v>
      </c>
      <c r="BF79" s="131"/>
      <c r="BG79" s="131"/>
      <c r="BH79" s="131"/>
      <c r="BI79" s="125">
        <v>10</v>
      </c>
      <c r="BJ79" s="122"/>
      <c r="BK79" s="126">
        <v>10</v>
      </c>
      <c r="BL79" s="131"/>
      <c r="BM79" s="125"/>
      <c r="BN79" s="122"/>
      <c r="BO79" s="126"/>
      <c r="BP79" s="125"/>
      <c r="BQ79" s="122"/>
      <c r="BR79" s="122"/>
      <c r="BS79" s="122"/>
      <c r="BT79" s="126"/>
      <c r="BU79" s="131"/>
      <c r="BV79" s="131"/>
      <c r="BW79" s="125">
        <v>27527</v>
      </c>
      <c r="BX79" s="122"/>
      <c r="BY79" s="122">
        <v>20258</v>
      </c>
      <c r="BZ79" s="122"/>
      <c r="CA79" s="122">
        <v>5</v>
      </c>
      <c r="CB79" s="122"/>
      <c r="CC79" s="122"/>
      <c r="CD79" s="122"/>
      <c r="CE79" s="122"/>
      <c r="CF79" s="126">
        <v>47790</v>
      </c>
      <c r="CG79" s="125"/>
      <c r="CH79" s="122">
        <v>360</v>
      </c>
      <c r="CI79" s="122">
        <v>11</v>
      </c>
      <c r="CJ79" s="122"/>
      <c r="CK79" s="122">
        <v>1</v>
      </c>
      <c r="CL79" s="122"/>
      <c r="CM79" s="122"/>
      <c r="CN79" s="126">
        <v>372</v>
      </c>
      <c r="CO79" s="131"/>
      <c r="CP79" s="125"/>
      <c r="CQ79" s="122"/>
      <c r="CR79" s="126"/>
      <c r="CS79" s="131">
        <v>7</v>
      </c>
      <c r="CT79" s="131">
        <v>40</v>
      </c>
      <c r="CU79" s="131"/>
      <c r="CV79" s="125"/>
      <c r="CW79" s="122"/>
      <c r="CX79" s="126"/>
      <c r="CY79" s="131">
        <v>4</v>
      </c>
      <c r="CZ79" s="131"/>
      <c r="DA79" s="131"/>
      <c r="DB79" s="131"/>
      <c r="DC79" s="125"/>
      <c r="DD79" s="122">
        <v>0</v>
      </c>
      <c r="DE79" s="122">
        <v>1</v>
      </c>
      <c r="DF79" s="122"/>
      <c r="DG79" s="126">
        <v>1</v>
      </c>
      <c r="DH79" s="125">
        <v>14</v>
      </c>
      <c r="DI79" s="122">
        <v>66</v>
      </c>
      <c r="DJ79" s="122">
        <v>1</v>
      </c>
      <c r="DK79" s="122">
        <v>11</v>
      </c>
      <c r="DL79" s="122">
        <v>9</v>
      </c>
      <c r="DM79" s="122">
        <v>93</v>
      </c>
      <c r="DN79" s="122"/>
      <c r="DO79" s="122"/>
      <c r="DP79" s="122">
        <v>1</v>
      </c>
      <c r="DQ79" s="122"/>
      <c r="DR79" s="122"/>
      <c r="DS79" s="126">
        <v>195</v>
      </c>
      <c r="DT79" s="131"/>
      <c r="DU79" s="133"/>
      <c r="DV79" s="125"/>
      <c r="DW79" s="122"/>
      <c r="DX79" s="122"/>
      <c r="DY79" s="126"/>
      <c r="DZ79" s="131"/>
      <c r="EA79" s="125">
        <v>1</v>
      </c>
      <c r="EB79" s="122"/>
      <c r="EC79" s="126">
        <v>1</v>
      </c>
      <c r="ED79" s="125"/>
      <c r="EE79" s="122"/>
      <c r="EF79" s="126"/>
      <c r="EG79" s="131"/>
      <c r="EH79" s="131"/>
      <c r="EI79" s="131">
        <v>11</v>
      </c>
      <c r="EJ79" s="125"/>
      <c r="EK79" s="122"/>
      <c r="EL79" s="126"/>
      <c r="EM79" s="125">
        <v>1</v>
      </c>
      <c r="EN79" s="122"/>
      <c r="EO79" s="126">
        <v>1</v>
      </c>
      <c r="EP79" s="133"/>
      <c r="EQ79" s="133"/>
      <c r="ER79" s="122">
        <v>1</v>
      </c>
      <c r="ES79" s="122"/>
      <c r="ET79" s="135">
        <v>1</v>
      </c>
      <c r="EU79" s="133"/>
      <c r="EV79" s="122"/>
      <c r="EW79" s="122"/>
      <c r="EX79" s="122"/>
      <c r="EY79" s="135"/>
      <c r="EZ79" s="463">
        <v>100022</v>
      </c>
      <c r="FA79" s="454">
        <v>3.9452966098068049E-3</v>
      </c>
    </row>
    <row r="80" spans="1:157" x14ac:dyDescent="0.2">
      <c r="B80" s="124" t="s">
        <v>477</v>
      </c>
      <c r="C80" s="125">
        <v>6</v>
      </c>
      <c r="D80" s="122">
        <v>5</v>
      </c>
      <c r="E80" s="129">
        <v>11</v>
      </c>
      <c r="F80" s="131"/>
      <c r="G80" s="125">
        <v>2</v>
      </c>
      <c r="H80" s="122"/>
      <c r="I80" s="126">
        <v>2</v>
      </c>
      <c r="J80" s="131"/>
      <c r="K80" s="133">
        <v>80</v>
      </c>
      <c r="L80" s="125">
        <v>81</v>
      </c>
      <c r="M80" s="122">
        <v>77</v>
      </c>
      <c r="N80" s="122">
        <v>18422</v>
      </c>
      <c r="O80" s="122">
        <v>12</v>
      </c>
      <c r="P80" s="122">
        <v>1</v>
      </c>
      <c r="Q80" s="122"/>
      <c r="R80" s="122"/>
      <c r="S80" s="126">
        <v>18593</v>
      </c>
      <c r="T80" s="125">
        <v>2</v>
      </c>
      <c r="U80" s="122">
        <v>1</v>
      </c>
      <c r="V80" s="126">
        <v>3</v>
      </c>
      <c r="W80" s="125">
        <v>401</v>
      </c>
      <c r="X80" s="122"/>
      <c r="Y80" s="122"/>
      <c r="Z80" s="126">
        <v>401</v>
      </c>
      <c r="AA80" s="125">
        <v>47</v>
      </c>
      <c r="AB80" s="122">
        <v>0</v>
      </c>
      <c r="AC80" s="122"/>
      <c r="AD80" s="126">
        <v>47</v>
      </c>
      <c r="AE80" s="125">
        <v>15</v>
      </c>
      <c r="AF80" s="122">
        <v>1</v>
      </c>
      <c r="AG80" s="122">
        <v>2</v>
      </c>
      <c r="AH80" s="129">
        <v>18</v>
      </c>
      <c r="AI80" s="131"/>
      <c r="AJ80" s="131"/>
      <c r="AK80" s="131"/>
      <c r="AL80" s="125">
        <v>4</v>
      </c>
      <c r="AM80" s="122">
        <v>1</v>
      </c>
      <c r="AN80" s="126">
        <v>5</v>
      </c>
      <c r="AO80" s="125"/>
      <c r="AP80" s="122"/>
      <c r="AQ80" s="122">
        <v>1</v>
      </c>
      <c r="AR80" s="122">
        <v>15</v>
      </c>
      <c r="AS80" s="122">
        <v>1</v>
      </c>
      <c r="AT80" s="122"/>
      <c r="AU80" s="126">
        <v>17</v>
      </c>
      <c r="AV80" s="135"/>
      <c r="AW80" s="131"/>
      <c r="AX80" s="125">
        <v>170</v>
      </c>
      <c r="AY80" s="122">
        <v>460</v>
      </c>
      <c r="AZ80" s="122">
        <v>487</v>
      </c>
      <c r="BA80" s="122">
        <v>1</v>
      </c>
      <c r="BB80" s="122">
        <v>42</v>
      </c>
      <c r="BC80" s="122"/>
      <c r="BD80" s="126">
        <v>1160</v>
      </c>
      <c r="BE80" s="131"/>
      <c r="BF80" s="131"/>
      <c r="BG80" s="131"/>
      <c r="BH80" s="131"/>
      <c r="BI80" s="125">
        <v>4</v>
      </c>
      <c r="BJ80" s="122"/>
      <c r="BK80" s="126">
        <v>4</v>
      </c>
      <c r="BL80" s="131"/>
      <c r="BM80" s="125"/>
      <c r="BN80" s="122"/>
      <c r="BO80" s="126"/>
      <c r="BP80" s="125"/>
      <c r="BQ80" s="122">
        <v>3</v>
      </c>
      <c r="BR80" s="122"/>
      <c r="BS80" s="122"/>
      <c r="BT80" s="126">
        <v>3</v>
      </c>
      <c r="BU80" s="131"/>
      <c r="BV80" s="131"/>
      <c r="BW80" s="125">
        <v>12045</v>
      </c>
      <c r="BX80" s="122">
        <v>11</v>
      </c>
      <c r="BY80" s="122">
        <v>551</v>
      </c>
      <c r="BZ80" s="122">
        <v>111</v>
      </c>
      <c r="CA80" s="122">
        <v>8</v>
      </c>
      <c r="CB80" s="122">
        <v>4</v>
      </c>
      <c r="CC80" s="122">
        <v>50</v>
      </c>
      <c r="CD80" s="122">
        <v>32</v>
      </c>
      <c r="CE80" s="122"/>
      <c r="CF80" s="126">
        <v>12812</v>
      </c>
      <c r="CG80" s="125">
        <v>1</v>
      </c>
      <c r="CH80" s="122">
        <v>130</v>
      </c>
      <c r="CI80" s="122">
        <v>17</v>
      </c>
      <c r="CJ80" s="122">
        <v>37</v>
      </c>
      <c r="CK80" s="122"/>
      <c r="CL80" s="122"/>
      <c r="CM80" s="122"/>
      <c r="CN80" s="126">
        <v>185</v>
      </c>
      <c r="CO80" s="131"/>
      <c r="CP80" s="125"/>
      <c r="CQ80" s="122"/>
      <c r="CR80" s="126"/>
      <c r="CS80" s="131"/>
      <c r="CT80" s="131">
        <v>169</v>
      </c>
      <c r="CU80" s="131"/>
      <c r="CV80" s="125"/>
      <c r="CW80" s="122">
        <v>105</v>
      </c>
      <c r="CX80" s="126">
        <v>105</v>
      </c>
      <c r="CY80" s="131"/>
      <c r="CZ80" s="131"/>
      <c r="DA80" s="131"/>
      <c r="DB80" s="131"/>
      <c r="DC80" s="125">
        <v>24</v>
      </c>
      <c r="DD80" s="122">
        <v>0</v>
      </c>
      <c r="DE80" s="122">
        <v>2</v>
      </c>
      <c r="DF80" s="122"/>
      <c r="DG80" s="126">
        <v>26</v>
      </c>
      <c r="DH80" s="125">
        <v>62</v>
      </c>
      <c r="DI80" s="122">
        <v>395</v>
      </c>
      <c r="DJ80" s="122">
        <v>15</v>
      </c>
      <c r="DK80" s="122">
        <v>54</v>
      </c>
      <c r="DL80" s="122">
        <v>103</v>
      </c>
      <c r="DM80" s="122">
        <v>466</v>
      </c>
      <c r="DN80" s="122">
        <v>9</v>
      </c>
      <c r="DO80" s="122">
        <v>1</v>
      </c>
      <c r="DP80" s="122">
        <v>8</v>
      </c>
      <c r="DQ80" s="122">
        <v>5</v>
      </c>
      <c r="DR80" s="122"/>
      <c r="DS80" s="126">
        <v>1118</v>
      </c>
      <c r="DT80" s="131"/>
      <c r="DU80" s="133"/>
      <c r="DV80" s="125"/>
      <c r="DW80" s="122"/>
      <c r="DX80" s="122"/>
      <c r="DY80" s="126"/>
      <c r="DZ80" s="131"/>
      <c r="EA80" s="125">
        <v>4</v>
      </c>
      <c r="EB80" s="122">
        <v>6</v>
      </c>
      <c r="EC80" s="126">
        <v>10</v>
      </c>
      <c r="ED80" s="125"/>
      <c r="EE80" s="122"/>
      <c r="EF80" s="126"/>
      <c r="EG80" s="131"/>
      <c r="EH80" s="131">
        <v>0</v>
      </c>
      <c r="EI80" s="131">
        <v>4</v>
      </c>
      <c r="EJ80" s="125">
        <v>70</v>
      </c>
      <c r="EK80" s="122"/>
      <c r="EL80" s="126">
        <v>70</v>
      </c>
      <c r="EM80" s="125">
        <v>4</v>
      </c>
      <c r="EN80" s="122">
        <v>14</v>
      </c>
      <c r="EO80" s="126">
        <v>18</v>
      </c>
      <c r="EP80" s="133"/>
      <c r="EQ80" s="133"/>
      <c r="ER80" s="122"/>
      <c r="ES80" s="122"/>
      <c r="ET80" s="135"/>
      <c r="EU80" s="133"/>
      <c r="EV80" s="122"/>
      <c r="EW80" s="122"/>
      <c r="EX80" s="122"/>
      <c r="EY80" s="135"/>
      <c r="EZ80" s="463">
        <v>34861</v>
      </c>
      <c r="FA80" s="454">
        <v>1.3750673363307573E-3</v>
      </c>
    </row>
    <row r="81" spans="1:157" x14ac:dyDescent="0.2">
      <c r="B81" s="124" t="s">
        <v>478</v>
      </c>
      <c r="C81" s="125">
        <v>23</v>
      </c>
      <c r="D81" s="122">
        <v>3</v>
      </c>
      <c r="E81" s="129">
        <v>26</v>
      </c>
      <c r="F81" s="131"/>
      <c r="G81" s="125">
        <v>2</v>
      </c>
      <c r="H81" s="122"/>
      <c r="I81" s="126">
        <v>2</v>
      </c>
      <c r="J81" s="131"/>
      <c r="K81" s="133">
        <v>125</v>
      </c>
      <c r="L81" s="125">
        <v>6812</v>
      </c>
      <c r="M81" s="122">
        <v>656</v>
      </c>
      <c r="N81" s="122">
        <v>66242</v>
      </c>
      <c r="O81" s="122">
        <v>43</v>
      </c>
      <c r="P81" s="122">
        <v>13</v>
      </c>
      <c r="Q81" s="122"/>
      <c r="R81" s="122"/>
      <c r="S81" s="126">
        <v>73766</v>
      </c>
      <c r="T81" s="125">
        <v>12</v>
      </c>
      <c r="U81" s="122">
        <v>14</v>
      </c>
      <c r="V81" s="126">
        <v>26</v>
      </c>
      <c r="W81" s="125">
        <v>369</v>
      </c>
      <c r="X81" s="122">
        <v>4</v>
      </c>
      <c r="Y81" s="122"/>
      <c r="Z81" s="126">
        <v>373</v>
      </c>
      <c r="AA81" s="125">
        <v>233</v>
      </c>
      <c r="AB81" s="122"/>
      <c r="AC81" s="122"/>
      <c r="AD81" s="126">
        <v>233</v>
      </c>
      <c r="AE81" s="125">
        <v>8</v>
      </c>
      <c r="AF81" s="122">
        <v>0</v>
      </c>
      <c r="AG81" s="122"/>
      <c r="AH81" s="129">
        <v>8</v>
      </c>
      <c r="AI81" s="131"/>
      <c r="AJ81" s="131"/>
      <c r="AK81" s="131"/>
      <c r="AL81" s="125">
        <v>4</v>
      </c>
      <c r="AM81" s="122"/>
      <c r="AN81" s="126">
        <v>4</v>
      </c>
      <c r="AO81" s="125">
        <v>1</v>
      </c>
      <c r="AP81" s="122"/>
      <c r="AQ81" s="122">
        <v>1</v>
      </c>
      <c r="AR81" s="122">
        <v>8</v>
      </c>
      <c r="AS81" s="122">
        <v>1</v>
      </c>
      <c r="AT81" s="122"/>
      <c r="AU81" s="126">
        <v>11</v>
      </c>
      <c r="AV81" s="135"/>
      <c r="AW81" s="131">
        <v>1</v>
      </c>
      <c r="AX81" s="125">
        <v>125</v>
      </c>
      <c r="AY81" s="122">
        <v>729</v>
      </c>
      <c r="AZ81" s="122">
        <v>774</v>
      </c>
      <c r="BA81" s="122">
        <v>5</v>
      </c>
      <c r="BB81" s="122">
        <v>6</v>
      </c>
      <c r="BC81" s="122"/>
      <c r="BD81" s="126">
        <v>1639</v>
      </c>
      <c r="BE81" s="131">
        <v>1</v>
      </c>
      <c r="BF81" s="131"/>
      <c r="BG81" s="131"/>
      <c r="BH81" s="131"/>
      <c r="BI81" s="125">
        <v>7</v>
      </c>
      <c r="BJ81" s="122"/>
      <c r="BK81" s="126">
        <v>7</v>
      </c>
      <c r="BL81" s="131">
        <v>37</v>
      </c>
      <c r="BM81" s="125"/>
      <c r="BN81" s="122"/>
      <c r="BO81" s="126"/>
      <c r="BP81" s="125">
        <v>2</v>
      </c>
      <c r="BQ81" s="122">
        <v>12</v>
      </c>
      <c r="BR81" s="122"/>
      <c r="BS81" s="122"/>
      <c r="BT81" s="126">
        <v>14</v>
      </c>
      <c r="BU81" s="131">
        <v>0</v>
      </c>
      <c r="BV81" s="131"/>
      <c r="BW81" s="125">
        <v>18597</v>
      </c>
      <c r="BX81" s="122">
        <v>18</v>
      </c>
      <c r="BY81" s="122">
        <v>1143</v>
      </c>
      <c r="BZ81" s="122">
        <v>14</v>
      </c>
      <c r="CA81" s="122">
        <v>3</v>
      </c>
      <c r="CB81" s="122">
        <v>6</v>
      </c>
      <c r="CC81" s="122">
        <v>49</v>
      </c>
      <c r="CD81" s="122">
        <v>22</v>
      </c>
      <c r="CE81" s="122">
        <v>1</v>
      </c>
      <c r="CF81" s="126">
        <v>19853</v>
      </c>
      <c r="CG81" s="125">
        <v>5</v>
      </c>
      <c r="CH81" s="122">
        <v>515</v>
      </c>
      <c r="CI81" s="122">
        <v>20</v>
      </c>
      <c r="CJ81" s="122">
        <v>12</v>
      </c>
      <c r="CK81" s="122">
        <v>1</v>
      </c>
      <c r="CL81" s="122"/>
      <c r="CM81" s="122"/>
      <c r="CN81" s="126">
        <v>553</v>
      </c>
      <c r="CO81" s="131"/>
      <c r="CP81" s="125"/>
      <c r="CQ81" s="122"/>
      <c r="CR81" s="126"/>
      <c r="CS81" s="131">
        <v>5</v>
      </c>
      <c r="CT81" s="131">
        <v>190</v>
      </c>
      <c r="CU81" s="131"/>
      <c r="CV81" s="125"/>
      <c r="CW81" s="122">
        <v>41</v>
      </c>
      <c r="CX81" s="126">
        <v>41</v>
      </c>
      <c r="CY81" s="131">
        <v>2</v>
      </c>
      <c r="CZ81" s="131">
        <v>1</v>
      </c>
      <c r="DA81" s="131"/>
      <c r="DB81" s="131"/>
      <c r="DC81" s="125">
        <v>17</v>
      </c>
      <c r="DD81" s="122">
        <v>15</v>
      </c>
      <c r="DE81" s="122">
        <v>1</v>
      </c>
      <c r="DF81" s="122"/>
      <c r="DG81" s="126">
        <v>33</v>
      </c>
      <c r="DH81" s="125">
        <v>549</v>
      </c>
      <c r="DI81" s="122">
        <v>4365</v>
      </c>
      <c r="DJ81" s="122">
        <v>38</v>
      </c>
      <c r="DK81" s="122">
        <v>1009</v>
      </c>
      <c r="DL81" s="122">
        <v>723</v>
      </c>
      <c r="DM81" s="122">
        <v>5857</v>
      </c>
      <c r="DN81" s="122">
        <v>4</v>
      </c>
      <c r="DO81" s="122">
        <v>1</v>
      </c>
      <c r="DP81" s="122">
        <v>41</v>
      </c>
      <c r="DQ81" s="122">
        <v>3</v>
      </c>
      <c r="DR81" s="122">
        <v>2</v>
      </c>
      <c r="DS81" s="126">
        <v>12592</v>
      </c>
      <c r="DT81" s="131"/>
      <c r="DU81" s="133"/>
      <c r="DV81" s="125"/>
      <c r="DW81" s="122">
        <v>0</v>
      </c>
      <c r="DX81" s="122">
        <v>0</v>
      </c>
      <c r="DY81" s="126">
        <v>0</v>
      </c>
      <c r="DZ81" s="131">
        <v>1</v>
      </c>
      <c r="EA81" s="125">
        <v>3</v>
      </c>
      <c r="EB81" s="122">
        <v>144</v>
      </c>
      <c r="EC81" s="126">
        <v>147</v>
      </c>
      <c r="ED81" s="125"/>
      <c r="EE81" s="122"/>
      <c r="EF81" s="126"/>
      <c r="EG81" s="131"/>
      <c r="EH81" s="131">
        <v>2</v>
      </c>
      <c r="EI81" s="131">
        <v>6</v>
      </c>
      <c r="EJ81" s="125">
        <v>33</v>
      </c>
      <c r="EK81" s="122">
        <v>1</v>
      </c>
      <c r="EL81" s="126">
        <v>34</v>
      </c>
      <c r="EM81" s="125">
        <v>5</v>
      </c>
      <c r="EN81" s="122">
        <v>10</v>
      </c>
      <c r="EO81" s="126">
        <v>15</v>
      </c>
      <c r="EP81" s="133"/>
      <c r="EQ81" s="133"/>
      <c r="ER81" s="122"/>
      <c r="ES81" s="122"/>
      <c r="ET81" s="135"/>
      <c r="EU81" s="133"/>
      <c r="EV81" s="122">
        <v>1</v>
      </c>
      <c r="EW81" s="122"/>
      <c r="EX81" s="122"/>
      <c r="EY81" s="135">
        <v>1</v>
      </c>
      <c r="EZ81" s="463">
        <v>109749</v>
      </c>
      <c r="FA81" s="454">
        <v>4.3289712026322912E-3</v>
      </c>
    </row>
    <row r="82" spans="1:157" x14ac:dyDescent="0.2">
      <c r="B82" s="124" t="s">
        <v>479</v>
      </c>
      <c r="C82" s="125">
        <v>17</v>
      </c>
      <c r="D82" s="122"/>
      <c r="E82" s="129">
        <v>17</v>
      </c>
      <c r="F82" s="131"/>
      <c r="G82" s="125">
        <v>2</v>
      </c>
      <c r="H82" s="122"/>
      <c r="I82" s="126">
        <v>2</v>
      </c>
      <c r="J82" s="131"/>
      <c r="K82" s="133">
        <v>65</v>
      </c>
      <c r="L82" s="125">
        <v>30</v>
      </c>
      <c r="M82" s="122">
        <v>12</v>
      </c>
      <c r="N82" s="122">
        <v>17326</v>
      </c>
      <c r="O82" s="122">
        <v>3</v>
      </c>
      <c r="P82" s="122"/>
      <c r="Q82" s="122"/>
      <c r="R82" s="122"/>
      <c r="S82" s="126">
        <v>17371</v>
      </c>
      <c r="T82" s="125">
        <v>2</v>
      </c>
      <c r="U82" s="122">
        <v>2</v>
      </c>
      <c r="V82" s="126">
        <v>4</v>
      </c>
      <c r="W82" s="125">
        <v>36</v>
      </c>
      <c r="X82" s="122">
        <v>3</v>
      </c>
      <c r="Y82" s="122"/>
      <c r="Z82" s="126">
        <v>39</v>
      </c>
      <c r="AA82" s="125">
        <v>76</v>
      </c>
      <c r="AB82" s="122"/>
      <c r="AC82" s="122"/>
      <c r="AD82" s="126">
        <v>76</v>
      </c>
      <c r="AE82" s="125">
        <v>19</v>
      </c>
      <c r="AF82" s="122"/>
      <c r="AG82" s="122">
        <v>1</v>
      </c>
      <c r="AH82" s="129">
        <v>20</v>
      </c>
      <c r="AI82" s="131"/>
      <c r="AJ82" s="131"/>
      <c r="AK82" s="131"/>
      <c r="AL82" s="125">
        <v>0</v>
      </c>
      <c r="AM82" s="122"/>
      <c r="AN82" s="126">
        <v>0</v>
      </c>
      <c r="AO82" s="125"/>
      <c r="AP82" s="122">
        <v>2</v>
      </c>
      <c r="AQ82" s="122"/>
      <c r="AR82" s="122"/>
      <c r="AS82" s="122"/>
      <c r="AT82" s="122"/>
      <c r="AU82" s="126">
        <v>2</v>
      </c>
      <c r="AV82" s="135"/>
      <c r="AW82" s="131"/>
      <c r="AX82" s="125">
        <v>151</v>
      </c>
      <c r="AY82" s="122">
        <v>95198</v>
      </c>
      <c r="AZ82" s="122">
        <v>8462</v>
      </c>
      <c r="BA82" s="122">
        <v>4</v>
      </c>
      <c r="BB82" s="122">
        <v>363</v>
      </c>
      <c r="BC82" s="122"/>
      <c r="BD82" s="126">
        <v>104178</v>
      </c>
      <c r="BE82" s="131"/>
      <c r="BF82" s="131"/>
      <c r="BG82" s="131"/>
      <c r="BH82" s="131"/>
      <c r="BI82" s="125">
        <v>6</v>
      </c>
      <c r="BJ82" s="122"/>
      <c r="BK82" s="126">
        <v>6</v>
      </c>
      <c r="BL82" s="131"/>
      <c r="BM82" s="125"/>
      <c r="BN82" s="122"/>
      <c r="BO82" s="126"/>
      <c r="BP82" s="125">
        <v>1</v>
      </c>
      <c r="BQ82" s="122"/>
      <c r="BR82" s="122"/>
      <c r="BS82" s="122"/>
      <c r="BT82" s="126">
        <v>1</v>
      </c>
      <c r="BU82" s="131">
        <v>2</v>
      </c>
      <c r="BV82" s="131"/>
      <c r="BW82" s="125">
        <v>16875</v>
      </c>
      <c r="BX82" s="122">
        <v>0</v>
      </c>
      <c r="BY82" s="122">
        <v>6240</v>
      </c>
      <c r="BZ82" s="122">
        <v>0</v>
      </c>
      <c r="CA82" s="122">
        <v>2</v>
      </c>
      <c r="CB82" s="122"/>
      <c r="CC82" s="122"/>
      <c r="CD82" s="122">
        <v>8</v>
      </c>
      <c r="CE82" s="122"/>
      <c r="CF82" s="126">
        <v>23125</v>
      </c>
      <c r="CG82" s="125">
        <v>2</v>
      </c>
      <c r="CH82" s="122">
        <v>342</v>
      </c>
      <c r="CI82" s="122">
        <v>34</v>
      </c>
      <c r="CJ82" s="122"/>
      <c r="CK82" s="122">
        <v>2</v>
      </c>
      <c r="CL82" s="122"/>
      <c r="CM82" s="122"/>
      <c r="CN82" s="126">
        <v>380</v>
      </c>
      <c r="CO82" s="131"/>
      <c r="CP82" s="125"/>
      <c r="CQ82" s="122"/>
      <c r="CR82" s="126"/>
      <c r="CS82" s="131">
        <v>12</v>
      </c>
      <c r="CT82" s="131">
        <v>140</v>
      </c>
      <c r="CU82" s="131">
        <v>2</v>
      </c>
      <c r="CV82" s="125">
        <v>1</v>
      </c>
      <c r="CW82" s="122"/>
      <c r="CX82" s="126">
        <v>1</v>
      </c>
      <c r="CY82" s="131">
        <v>4</v>
      </c>
      <c r="CZ82" s="131">
        <v>0</v>
      </c>
      <c r="DA82" s="131"/>
      <c r="DB82" s="131"/>
      <c r="DC82" s="125"/>
      <c r="DD82" s="122">
        <v>29</v>
      </c>
      <c r="DE82" s="122"/>
      <c r="DF82" s="122"/>
      <c r="DG82" s="126">
        <v>29</v>
      </c>
      <c r="DH82" s="125">
        <v>52</v>
      </c>
      <c r="DI82" s="122">
        <v>51</v>
      </c>
      <c r="DJ82" s="122">
        <v>9</v>
      </c>
      <c r="DK82" s="122">
        <v>83</v>
      </c>
      <c r="DL82" s="122">
        <v>28</v>
      </c>
      <c r="DM82" s="122">
        <v>123</v>
      </c>
      <c r="DN82" s="122"/>
      <c r="DO82" s="122"/>
      <c r="DP82" s="122">
        <v>9</v>
      </c>
      <c r="DQ82" s="122">
        <v>3</v>
      </c>
      <c r="DR82" s="122"/>
      <c r="DS82" s="126">
        <v>358</v>
      </c>
      <c r="DT82" s="131"/>
      <c r="DU82" s="133"/>
      <c r="DV82" s="125"/>
      <c r="DW82" s="122">
        <v>1</v>
      </c>
      <c r="DX82" s="122"/>
      <c r="DY82" s="126">
        <v>1</v>
      </c>
      <c r="DZ82" s="131"/>
      <c r="EA82" s="125">
        <v>2</v>
      </c>
      <c r="EB82" s="122"/>
      <c r="EC82" s="126">
        <v>2</v>
      </c>
      <c r="ED82" s="125"/>
      <c r="EE82" s="122"/>
      <c r="EF82" s="126"/>
      <c r="EG82" s="131"/>
      <c r="EH82" s="131">
        <v>19</v>
      </c>
      <c r="EI82" s="131">
        <v>150</v>
      </c>
      <c r="EJ82" s="125"/>
      <c r="EK82" s="122"/>
      <c r="EL82" s="126"/>
      <c r="EM82" s="125">
        <v>1</v>
      </c>
      <c r="EN82" s="122"/>
      <c r="EO82" s="126">
        <v>1</v>
      </c>
      <c r="EP82" s="133"/>
      <c r="EQ82" s="133"/>
      <c r="ER82" s="122">
        <v>1</v>
      </c>
      <c r="ES82" s="122"/>
      <c r="ET82" s="135">
        <v>1</v>
      </c>
      <c r="EU82" s="133"/>
      <c r="EV82" s="122"/>
      <c r="EW82" s="122"/>
      <c r="EX82" s="122"/>
      <c r="EY82" s="135"/>
      <c r="EZ82" s="463">
        <v>146008</v>
      </c>
      <c r="FA82" s="454">
        <v>5.7591816540828213E-3</v>
      </c>
    </row>
    <row r="83" spans="1:157" x14ac:dyDescent="0.2">
      <c r="B83" s="124" t="s">
        <v>44</v>
      </c>
      <c r="C83" s="125">
        <v>1</v>
      </c>
      <c r="D83" s="122"/>
      <c r="E83" s="129">
        <v>1</v>
      </c>
      <c r="F83" s="131"/>
      <c r="G83" s="125">
        <v>2</v>
      </c>
      <c r="H83" s="122"/>
      <c r="I83" s="126">
        <v>2</v>
      </c>
      <c r="J83" s="131"/>
      <c r="K83" s="133">
        <v>5</v>
      </c>
      <c r="L83" s="125">
        <v>2</v>
      </c>
      <c r="M83" s="122">
        <v>2</v>
      </c>
      <c r="N83" s="122">
        <v>48</v>
      </c>
      <c r="O83" s="122">
        <v>3</v>
      </c>
      <c r="P83" s="122"/>
      <c r="Q83" s="122"/>
      <c r="R83" s="122"/>
      <c r="S83" s="126">
        <v>55</v>
      </c>
      <c r="T83" s="125"/>
      <c r="U83" s="122"/>
      <c r="V83" s="126"/>
      <c r="W83" s="125">
        <v>11</v>
      </c>
      <c r="X83" s="122">
        <v>0</v>
      </c>
      <c r="Y83" s="122"/>
      <c r="Z83" s="126">
        <v>11</v>
      </c>
      <c r="AA83" s="125">
        <v>476</v>
      </c>
      <c r="AB83" s="122"/>
      <c r="AC83" s="122"/>
      <c r="AD83" s="126">
        <v>476</v>
      </c>
      <c r="AE83" s="125"/>
      <c r="AF83" s="122"/>
      <c r="AG83" s="122"/>
      <c r="AH83" s="129"/>
      <c r="AI83" s="131"/>
      <c r="AJ83" s="131"/>
      <c r="AK83" s="131"/>
      <c r="AL83" s="125"/>
      <c r="AM83" s="122">
        <v>4</v>
      </c>
      <c r="AN83" s="126">
        <v>4</v>
      </c>
      <c r="AO83" s="125"/>
      <c r="AP83" s="122"/>
      <c r="AQ83" s="122"/>
      <c r="AR83" s="122"/>
      <c r="AS83" s="122"/>
      <c r="AT83" s="122"/>
      <c r="AU83" s="126"/>
      <c r="AV83" s="135"/>
      <c r="AW83" s="131"/>
      <c r="AX83" s="125">
        <v>3</v>
      </c>
      <c r="AY83" s="122">
        <v>11</v>
      </c>
      <c r="AZ83" s="122">
        <v>11</v>
      </c>
      <c r="BA83" s="122"/>
      <c r="BB83" s="122"/>
      <c r="BC83" s="122"/>
      <c r="BD83" s="126">
        <v>25</v>
      </c>
      <c r="BE83" s="131"/>
      <c r="BF83" s="131"/>
      <c r="BG83" s="131"/>
      <c r="BH83" s="131"/>
      <c r="BI83" s="125"/>
      <c r="BJ83" s="122"/>
      <c r="BK83" s="126"/>
      <c r="BL83" s="131"/>
      <c r="BM83" s="125"/>
      <c r="BN83" s="122"/>
      <c r="BO83" s="126"/>
      <c r="BP83" s="125"/>
      <c r="BQ83" s="122"/>
      <c r="BR83" s="122"/>
      <c r="BS83" s="122"/>
      <c r="BT83" s="126"/>
      <c r="BU83" s="131"/>
      <c r="BV83" s="131"/>
      <c r="BW83" s="125">
        <v>4227</v>
      </c>
      <c r="BX83" s="122">
        <v>1</v>
      </c>
      <c r="BY83" s="122">
        <v>72</v>
      </c>
      <c r="BZ83" s="122"/>
      <c r="CA83" s="122">
        <v>7</v>
      </c>
      <c r="CB83" s="122">
        <v>0</v>
      </c>
      <c r="CC83" s="122"/>
      <c r="CD83" s="122">
        <v>1</v>
      </c>
      <c r="CE83" s="122"/>
      <c r="CF83" s="126">
        <v>4308</v>
      </c>
      <c r="CG83" s="125"/>
      <c r="CH83" s="122">
        <v>8</v>
      </c>
      <c r="CI83" s="122">
        <v>0</v>
      </c>
      <c r="CJ83" s="122">
        <v>2</v>
      </c>
      <c r="CK83" s="122"/>
      <c r="CL83" s="122"/>
      <c r="CM83" s="122"/>
      <c r="CN83" s="126">
        <v>10</v>
      </c>
      <c r="CO83" s="131"/>
      <c r="CP83" s="125"/>
      <c r="CQ83" s="122"/>
      <c r="CR83" s="126"/>
      <c r="CS83" s="131">
        <v>1</v>
      </c>
      <c r="CT83" s="131">
        <v>2</v>
      </c>
      <c r="CU83" s="131"/>
      <c r="CV83" s="125"/>
      <c r="CW83" s="122">
        <v>2</v>
      </c>
      <c r="CX83" s="126">
        <v>2</v>
      </c>
      <c r="CY83" s="131"/>
      <c r="CZ83" s="131"/>
      <c r="DA83" s="131"/>
      <c r="DB83" s="131"/>
      <c r="DC83" s="125"/>
      <c r="DD83" s="122">
        <v>1</v>
      </c>
      <c r="DE83" s="122"/>
      <c r="DF83" s="122"/>
      <c r="DG83" s="126">
        <v>1</v>
      </c>
      <c r="DH83" s="125">
        <v>6</v>
      </c>
      <c r="DI83" s="122">
        <v>20</v>
      </c>
      <c r="DJ83" s="122">
        <v>12</v>
      </c>
      <c r="DK83" s="122">
        <v>851</v>
      </c>
      <c r="DL83" s="122">
        <v>7</v>
      </c>
      <c r="DM83" s="122">
        <v>29</v>
      </c>
      <c r="DN83" s="122"/>
      <c r="DO83" s="122">
        <v>2</v>
      </c>
      <c r="DP83" s="122">
        <v>1</v>
      </c>
      <c r="DQ83" s="122">
        <v>8</v>
      </c>
      <c r="DR83" s="122"/>
      <c r="DS83" s="126">
        <v>936</v>
      </c>
      <c r="DT83" s="131"/>
      <c r="DU83" s="133"/>
      <c r="DV83" s="125"/>
      <c r="DW83" s="122"/>
      <c r="DX83" s="122"/>
      <c r="DY83" s="126"/>
      <c r="DZ83" s="131"/>
      <c r="EA83" s="125"/>
      <c r="EB83" s="122"/>
      <c r="EC83" s="126"/>
      <c r="ED83" s="125"/>
      <c r="EE83" s="122"/>
      <c r="EF83" s="126"/>
      <c r="EG83" s="131"/>
      <c r="EH83" s="131"/>
      <c r="EI83" s="131"/>
      <c r="EJ83" s="125">
        <v>10</v>
      </c>
      <c r="EK83" s="122"/>
      <c r="EL83" s="126">
        <v>10</v>
      </c>
      <c r="EM83" s="125"/>
      <c r="EN83" s="122"/>
      <c r="EO83" s="126"/>
      <c r="EP83" s="133"/>
      <c r="EQ83" s="133"/>
      <c r="ER83" s="122"/>
      <c r="ES83" s="122"/>
      <c r="ET83" s="135"/>
      <c r="EU83" s="133"/>
      <c r="EV83" s="122"/>
      <c r="EW83" s="122"/>
      <c r="EX83" s="122"/>
      <c r="EY83" s="135"/>
      <c r="EZ83" s="463">
        <v>5849</v>
      </c>
      <c r="FA83" s="454">
        <v>2.3070964258623103E-4</v>
      </c>
    </row>
    <row r="84" spans="1:157" x14ac:dyDescent="0.2">
      <c r="B84" s="124" t="s">
        <v>480</v>
      </c>
      <c r="C84" s="125">
        <v>99</v>
      </c>
      <c r="D84" s="122">
        <v>52</v>
      </c>
      <c r="E84" s="129">
        <v>151</v>
      </c>
      <c r="F84" s="131"/>
      <c r="G84" s="125">
        <v>34</v>
      </c>
      <c r="H84" s="122"/>
      <c r="I84" s="126">
        <v>34</v>
      </c>
      <c r="J84" s="131"/>
      <c r="K84" s="133">
        <v>310</v>
      </c>
      <c r="L84" s="125">
        <v>51</v>
      </c>
      <c r="M84" s="122">
        <v>62</v>
      </c>
      <c r="N84" s="122">
        <v>90489</v>
      </c>
      <c r="O84" s="122">
        <v>216</v>
      </c>
      <c r="P84" s="122">
        <v>9</v>
      </c>
      <c r="Q84" s="122"/>
      <c r="R84" s="122">
        <v>0</v>
      </c>
      <c r="S84" s="126">
        <v>90827</v>
      </c>
      <c r="T84" s="125">
        <v>67</v>
      </c>
      <c r="U84" s="122">
        <v>9</v>
      </c>
      <c r="V84" s="126">
        <v>76</v>
      </c>
      <c r="W84" s="125">
        <v>346</v>
      </c>
      <c r="X84" s="122">
        <v>4</v>
      </c>
      <c r="Y84" s="122"/>
      <c r="Z84" s="126">
        <v>350</v>
      </c>
      <c r="AA84" s="125">
        <v>1069</v>
      </c>
      <c r="AB84" s="122">
        <v>2</v>
      </c>
      <c r="AC84" s="122"/>
      <c r="AD84" s="126">
        <v>1071</v>
      </c>
      <c r="AE84" s="125">
        <v>154</v>
      </c>
      <c r="AF84" s="122">
        <v>11</v>
      </c>
      <c r="AG84" s="122">
        <v>1</v>
      </c>
      <c r="AH84" s="129">
        <v>166</v>
      </c>
      <c r="AI84" s="131">
        <v>1</v>
      </c>
      <c r="AJ84" s="131"/>
      <c r="AK84" s="131"/>
      <c r="AL84" s="125">
        <v>1</v>
      </c>
      <c r="AM84" s="122">
        <v>5</v>
      </c>
      <c r="AN84" s="126">
        <v>6</v>
      </c>
      <c r="AO84" s="125"/>
      <c r="AP84" s="122">
        <v>8</v>
      </c>
      <c r="AQ84" s="122">
        <v>2</v>
      </c>
      <c r="AR84" s="122">
        <v>27</v>
      </c>
      <c r="AS84" s="122">
        <v>26</v>
      </c>
      <c r="AT84" s="122"/>
      <c r="AU84" s="126">
        <v>63</v>
      </c>
      <c r="AV84" s="135"/>
      <c r="AW84" s="131">
        <v>0</v>
      </c>
      <c r="AX84" s="125">
        <v>50003</v>
      </c>
      <c r="AY84" s="122">
        <v>2185</v>
      </c>
      <c r="AZ84" s="122">
        <v>77543</v>
      </c>
      <c r="BA84" s="122">
        <v>154</v>
      </c>
      <c r="BB84" s="122">
        <v>362</v>
      </c>
      <c r="BC84" s="122"/>
      <c r="BD84" s="126">
        <v>130247</v>
      </c>
      <c r="BE84" s="131">
        <v>4</v>
      </c>
      <c r="BF84" s="131"/>
      <c r="BG84" s="131"/>
      <c r="BH84" s="131">
        <v>3</v>
      </c>
      <c r="BI84" s="125">
        <v>17</v>
      </c>
      <c r="BJ84" s="122"/>
      <c r="BK84" s="126">
        <v>17</v>
      </c>
      <c r="BL84" s="131">
        <v>10</v>
      </c>
      <c r="BM84" s="125">
        <v>1</v>
      </c>
      <c r="BN84" s="122"/>
      <c r="BO84" s="126">
        <v>1</v>
      </c>
      <c r="BP84" s="125">
        <v>23</v>
      </c>
      <c r="BQ84" s="122">
        <v>53</v>
      </c>
      <c r="BR84" s="122"/>
      <c r="BS84" s="122"/>
      <c r="BT84" s="126">
        <v>76</v>
      </c>
      <c r="BU84" s="131">
        <v>1</v>
      </c>
      <c r="BV84" s="131"/>
      <c r="BW84" s="125">
        <v>68083</v>
      </c>
      <c r="BX84" s="122">
        <v>170</v>
      </c>
      <c r="BY84" s="122">
        <v>15315</v>
      </c>
      <c r="BZ84" s="122">
        <v>361</v>
      </c>
      <c r="CA84" s="122">
        <v>140</v>
      </c>
      <c r="CB84" s="122">
        <v>42</v>
      </c>
      <c r="CC84" s="122">
        <v>1</v>
      </c>
      <c r="CD84" s="122">
        <v>60</v>
      </c>
      <c r="CE84" s="122">
        <v>4</v>
      </c>
      <c r="CF84" s="126">
        <v>84176</v>
      </c>
      <c r="CG84" s="125">
        <v>25</v>
      </c>
      <c r="CH84" s="122">
        <v>813</v>
      </c>
      <c r="CI84" s="122">
        <v>230</v>
      </c>
      <c r="CJ84" s="122">
        <v>63</v>
      </c>
      <c r="CK84" s="122">
        <v>7</v>
      </c>
      <c r="CL84" s="122"/>
      <c r="CM84" s="122"/>
      <c r="CN84" s="126">
        <v>1138</v>
      </c>
      <c r="CO84" s="131"/>
      <c r="CP84" s="125"/>
      <c r="CQ84" s="122"/>
      <c r="CR84" s="126"/>
      <c r="CS84" s="131">
        <v>14</v>
      </c>
      <c r="CT84" s="131">
        <v>38635</v>
      </c>
      <c r="CU84" s="131">
        <v>0</v>
      </c>
      <c r="CV84" s="125"/>
      <c r="CW84" s="122">
        <v>239</v>
      </c>
      <c r="CX84" s="126">
        <v>239</v>
      </c>
      <c r="CY84" s="131">
        <v>20</v>
      </c>
      <c r="CZ84" s="131">
        <v>1</v>
      </c>
      <c r="DA84" s="131"/>
      <c r="DB84" s="131"/>
      <c r="DC84" s="125">
        <v>49</v>
      </c>
      <c r="DD84" s="122">
        <v>171</v>
      </c>
      <c r="DE84" s="122">
        <v>132</v>
      </c>
      <c r="DF84" s="122"/>
      <c r="DG84" s="126">
        <v>352</v>
      </c>
      <c r="DH84" s="125">
        <v>464</v>
      </c>
      <c r="DI84" s="122">
        <v>588</v>
      </c>
      <c r="DJ84" s="122">
        <v>67</v>
      </c>
      <c r="DK84" s="122">
        <v>888</v>
      </c>
      <c r="DL84" s="122">
        <v>1293</v>
      </c>
      <c r="DM84" s="122">
        <v>5035</v>
      </c>
      <c r="DN84" s="122">
        <v>7</v>
      </c>
      <c r="DO84" s="122">
        <v>8</v>
      </c>
      <c r="DP84" s="122">
        <v>68</v>
      </c>
      <c r="DQ84" s="122">
        <v>24</v>
      </c>
      <c r="DR84" s="122">
        <v>1</v>
      </c>
      <c r="DS84" s="126">
        <v>8443</v>
      </c>
      <c r="DT84" s="131"/>
      <c r="DU84" s="133"/>
      <c r="DV84" s="125"/>
      <c r="DW84" s="122"/>
      <c r="DX84" s="122">
        <v>1</v>
      </c>
      <c r="DY84" s="126">
        <v>1</v>
      </c>
      <c r="DZ84" s="131">
        <v>1</v>
      </c>
      <c r="EA84" s="125">
        <v>8</v>
      </c>
      <c r="EB84" s="122">
        <v>89</v>
      </c>
      <c r="EC84" s="126">
        <v>97</v>
      </c>
      <c r="ED84" s="125"/>
      <c r="EE84" s="122">
        <v>1</v>
      </c>
      <c r="EF84" s="126">
        <v>1</v>
      </c>
      <c r="EG84" s="131"/>
      <c r="EH84" s="131">
        <v>1</v>
      </c>
      <c r="EI84" s="131">
        <v>387</v>
      </c>
      <c r="EJ84" s="125">
        <v>462</v>
      </c>
      <c r="EK84" s="122">
        <v>9</v>
      </c>
      <c r="EL84" s="126">
        <v>471</v>
      </c>
      <c r="EM84" s="125">
        <v>12</v>
      </c>
      <c r="EN84" s="122">
        <v>58</v>
      </c>
      <c r="EO84" s="126">
        <v>70</v>
      </c>
      <c r="EP84" s="133"/>
      <c r="EQ84" s="133"/>
      <c r="ER84" s="122">
        <v>1</v>
      </c>
      <c r="ES84" s="122"/>
      <c r="ET84" s="135">
        <v>1</v>
      </c>
      <c r="EU84" s="133"/>
      <c r="EV84" s="122">
        <v>1</v>
      </c>
      <c r="EW84" s="122">
        <v>6</v>
      </c>
      <c r="EX84" s="122">
        <v>4</v>
      </c>
      <c r="EY84" s="135">
        <v>11</v>
      </c>
      <c r="EZ84" s="463">
        <v>357473</v>
      </c>
      <c r="FA84" s="454">
        <v>1.4100268090994661E-2</v>
      </c>
    </row>
    <row r="85" spans="1:157" x14ac:dyDescent="0.2">
      <c r="B85" s="124" t="s">
        <v>481</v>
      </c>
      <c r="C85" s="125">
        <v>36</v>
      </c>
      <c r="D85" s="122">
        <v>2</v>
      </c>
      <c r="E85" s="129">
        <v>38</v>
      </c>
      <c r="F85" s="131">
        <v>0</v>
      </c>
      <c r="G85" s="125">
        <v>13</v>
      </c>
      <c r="H85" s="122"/>
      <c r="I85" s="126">
        <v>13</v>
      </c>
      <c r="J85" s="131"/>
      <c r="K85" s="133">
        <v>135</v>
      </c>
      <c r="L85" s="125">
        <v>48</v>
      </c>
      <c r="M85" s="122">
        <v>35</v>
      </c>
      <c r="N85" s="122">
        <v>13993</v>
      </c>
      <c r="O85" s="122">
        <v>101</v>
      </c>
      <c r="P85" s="122">
        <v>2</v>
      </c>
      <c r="Q85" s="122"/>
      <c r="R85" s="122"/>
      <c r="S85" s="126">
        <v>14179</v>
      </c>
      <c r="T85" s="125">
        <v>9</v>
      </c>
      <c r="U85" s="122">
        <v>6</v>
      </c>
      <c r="V85" s="126">
        <v>15</v>
      </c>
      <c r="W85" s="125">
        <v>449</v>
      </c>
      <c r="X85" s="122"/>
      <c r="Y85" s="122"/>
      <c r="Z85" s="126">
        <v>449</v>
      </c>
      <c r="AA85" s="125">
        <v>480</v>
      </c>
      <c r="AB85" s="122">
        <v>0</v>
      </c>
      <c r="AC85" s="122"/>
      <c r="AD85" s="126">
        <v>480</v>
      </c>
      <c r="AE85" s="125">
        <v>129</v>
      </c>
      <c r="AF85" s="122"/>
      <c r="AG85" s="122"/>
      <c r="AH85" s="129">
        <v>129</v>
      </c>
      <c r="AI85" s="131"/>
      <c r="AJ85" s="131"/>
      <c r="AK85" s="131"/>
      <c r="AL85" s="125">
        <v>6</v>
      </c>
      <c r="AM85" s="122"/>
      <c r="AN85" s="126">
        <v>6</v>
      </c>
      <c r="AO85" s="125"/>
      <c r="AP85" s="122">
        <v>7</v>
      </c>
      <c r="AQ85" s="122"/>
      <c r="AR85" s="122">
        <v>3</v>
      </c>
      <c r="AS85" s="122"/>
      <c r="AT85" s="122"/>
      <c r="AU85" s="126">
        <v>10</v>
      </c>
      <c r="AV85" s="135">
        <v>1</v>
      </c>
      <c r="AW85" s="131"/>
      <c r="AX85" s="125">
        <v>591</v>
      </c>
      <c r="AY85" s="122">
        <v>4902</v>
      </c>
      <c r="AZ85" s="122">
        <v>52387</v>
      </c>
      <c r="BA85" s="122">
        <v>253</v>
      </c>
      <c r="BB85" s="122">
        <v>192</v>
      </c>
      <c r="BC85" s="122">
        <v>5</v>
      </c>
      <c r="BD85" s="126">
        <v>58330</v>
      </c>
      <c r="BE85" s="131">
        <v>2</v>
      </c>
      <c r="BF85" s="131"/>
      <c r="BG85" s="131"/>
      <c r="BH85" s="131">
        <v>3</v>
      </c>
      <c r="BI85" s="125">
        <v>8</v>
      </c>
      <c r="BJ85" s="122"/>
      <c r="BK85" s="126">
        <v>8</v>
      </c>
      <c r="BL85" s="131"/>
      <c r="BM85" s="125"/>
      <c r="BN85" s="122"/>
      <c r="BO85" s="126"/>
      <c r="BP85" s="125">
        <v>6</v>
      </c>
      <c r="BQ85" s="122">
        <v>1</v>
      </c>
      <c r="BR85" s="122">
        <v>1</v>
      </c>
      <c r="BS85" s="122"/>
      <c r="BT85" s="126">
        <v>8</v>
      </c>
      <c r="BU85" s="131"/>
      <c r="BV85" s="131">
        <v>1</v>
      </c>
      <c r="BW85" s="125">
        <v>27326</v>
      </c>
      <c r="BX85" s="122">
        <v>3</v>
      </c>
      <c r="BY85" s="122">
        <v>7477</v>
      </c>
      <c r="BZ85" s="122">
        <v>7</v>
      </c>
      <c r="CA85" s="122">
        <v>36</v>
      </c>
      <c r="CB85" s="122">
        <v>4</v>
      </c>
      <c r="CC85" s="122">
        <v>2</v>
      </c>
      <c r="CD85" s="122">
        <v>14</v>
      </c>
      <c r="CE85" s="122"/>
      <c r="CF85" s="126">
        <v>34869</v>
      </c>
      <c r="CG85" s="125">
        <v>4</v>
      </c>
      <c r="CH85" s="122">
        <v>378</v>
      </c>
      <c r="CI85" s="122">
        <v>154</v>
      </c>
      <c r="CJ85" s="122"/>
      <c r="CK85" s="122">
        <v>2</v>
      </c>
      <c r="CL85" s="122">
        <v>0</v>
      </c>
      <c r="CM85" s="122"/>
      <c r="CN85" s="126">
        <v>538</v>
      </c>
      <c r="CO85" s="131"/>
      <c r="CP85" s="125"/>
      <c r="CQ85" s="122"/>
      <c r="CR85" s="126"/>
      <c r="CS85" s="131">
        <v>10</v>
      </c>
      <c r="CT85" s="131">
        <v>332</v>
      </c>
      <c r="CU85" s="131"/>
      <c r="CV85" s="125"/>
      <c r="CW85" s="122">
        <v>2</v>
      </c>
      <c r="CX85" s="126">
        <v>2</v>
      </c>
      <c r="CY85" s="131">
        <v>7</v>
      </c>
      <c r="CZ85" s="131"/>
      <c r="DA85" s="131"/>
      <c r="DB85" s="131">
        <v>0</v>
      </c>
      <c r="DC85" s="125">
        <v>9</v>
      </c>
      <c r="DD85" s="122">
        <v>4</v>
      </c>
      <c r="DE85" s="122">
        <v>1</v>
      </c>
      <c r="DF85" s="122"/>
      <c r="DG85" s="126">
        <v>14</v>
      </c>
      <c r="DH85" s="125">
        <v>119</v>
      </c>
      <c r="DI85" s="122">
        <v>122</v>
      </c>
      <c r="DJ85" s="122">
        <v>12</v>
      </c>
      <c r="DK85" s="122">
        <v>252</v>
      </c>
      <c r="DL85" s="122">
        <v>180</v>
      </c>
      <c r="DM85" s="122">
        <v>133</v>
      </c>
      <c r="DN85" s="122">
        <v>17</v>
      </c>
      <c r="DO85" s="122">
        <v>3</v>
      </c>
      <c r="DP85" s="122">
        <v>29</v>
      </c>
      <c r="DQ85" s="122">
        <v>6</v>
      </c>
      <c r="DR85" s="122"/>
      <c r="DS85" s="126">
        <v>873</v>
      </c>
      <c r="DT85" s="131"/>
      <c r="DU85" s="133"/>
      <c r="DV85" s="125"/>
      <c r="DW85" s="122">
        <v>5</v>
      </c>
      <c r="DX85" s="122"/>
      <c r="DY85" s="126">
        <v>5</v>
      </c>
      <c r="DZ85" s="131"/>
      <c r="EA85" s="125">
        <v>5</v>
      </c>
      <c r="EB85" s="122">
        <v>3</v>
      </c>
      <c r="EC85" s="126">
        <v>8</v>
      </c>
      <c r="ED85" s="125"/>
      <c r="EE85" s="122"/>
      <c r="EF85" s="126"/>
      <c r="EG85" s="131"/>
      <c r="EH85" s="131">
        <v>2</v>
      </c>
      <c r="EI85" s="131">
        <v>16</v>
      </c>
      <c r="EJ85" s="125">
        <v>98</v>
      </c>
      <c r="EK85" s="122">
        <v>3</v>
      </c>
      <c r="EL85" s="126">
        <v>101</v>
      </c>
      <c r="EM85" s="125">
        <v>6</v>
      </c>
      <c r="EN85" s="122"/>
      <c r="EO85" s="126">
        <v>6</v>
      </c>
      <c r="EP85" s="133"/>
      <c r="EQ85" s="133"/>
      <c r="ER85" s="122"/>
      <c r="ES85" s="122"/>
      <c r="ET85" s="135"/>
      <c r="EU85" s="133">
        <v>3</v>
      </c>
      <c r="EV85" s="122">
        <v>1</v>
      </c>
      <c r="EW85" s="122"/>
      <c r="EX85" s="122"/>
      <c r="EY85" s="135">
        <v>4</v>
      </c>
      <c r="EZ85" s="463">
        <v>110594</v>
      </c>
      <c r="FA85" s="454">
        <v>4.362301626291953E-3</v>
      </c>
    </row>
    <row r="86" spans="1:157" x14ac:dyDescent="0.2">
      <c r="B86" s="124" t="s">
        <v>482</v>
      </c>
      <c r="C86" s="125">
        <v>8</v>
      </c>
      <c r="D86" s="122"/>
      <c r="E86" s="129">
        <v>8</v>
      </c>
      <c r="F86" s="131"/>
      <c r="G86" s="125">
        <v>3</v>
      </c>
      <c r="H86" s="122"/>
      <c r="I86" s="126">
        <v>3</v>
      </c>
      <c r="J86" s="131"/>
      <c r="K86" s="133">
        <v>134</v>
      </c>
      <c r="L86" s="125">
        <v>5</v>
      </c>
      <c r="M86" s="122">
        <v>7</v>
      </c>
      <c r="N86" s="122">
        <v>5303</v>
      </c>
      <c r="O86" s="122">
        <v>10</v>
      </c>
      <c r="P86" s="122">
        <v>1</v>
      </c>
      <c r="Q86" s="122"/>
      <c r="R86" s="122"/>
      <c r="S86" s="126">
        <v>5326</v>
      </c>
      <c r="T86" s="125">
        <v>15</v>
      </c>
      <c r="U86" s="122"/>
      <c r="V86" s="126">
        <v>15</v>
      </c>
      <c r="W86" s="125">
        <v>38</v>
      </c>
      <c r="X86" s="122"/>
      <c r="Y86" s="122"/>
      <c r="Z86" s="126">
        <v>38</v>
      </c>
      <c r="AA86" s="125">
        <v>95</v>
      </c>
      <c r="AB86" s="122">
        <v>0</v>
      </c>
      <c r="AC86" s="122">
        <v>1</v>
      </c>
      <c r="AD86" s="126">
        <v>96</v>
      </c>
      <c r="AE86" s="125">
        <v>6</v>
      </c>
      <c r="AF86" s="122">
        <v>1</v>
      </c>
      <c r="AG86" s="122"/>
      <c r="AH86" s="129">
        <v>7</v>
      </c>
      <c r="AI86" s="131"/>
      <c r="AJ86" s="131"/>
      <c r="AK86" s="131"/>
      <c r="AL86" s="125">
        <v>1</v>
      </c>
      <c r="AM86" s="122"/>
      <c r="AN86" s="126">
        <v>1</v>
      </c>
      <c r="AO86" s="125"/>
      <c r="AP86" s="122"/>
      <c r="AQ86" s="122"/>
      <c r="AR86" s="122">
        <v>3</v>
      </c>
      <c r="AS86" s="122"/>
      <c r="AT86" s="122"/>
      <c r="AU86" s="126">
        <v>3</v>
      </c>
      <c r="AV86" s="135"/>
      <c r="AW86" s="131"/>
      <c r="AX86" s="125">
        <v>5</v>
      </c>
      <c r="AY86" s="122">
        <v>101</v>
      </c>
      <c r="AZ86" s="122">
        <v>285</v>
      </c>
      <c r="BA86" s="122">
        <v>2</v>
      </c>
      <c r="BB86" s="122">
        <v>4</v>
      </c>
      <c r="BC86" s="122"/>
      <c r="BD86" s="126">
        <v>397</v>
      </c>
      <c r="BE86" s="131">
        <v>1</v>
      </c>
      <c r="BF86" s="131"/>
      <c r="BG86" s="131"/>
      <c r="BH86" s="131"/>
      <c r="BI86" s="125">
        <v>8</v>
      </c>
      <c r="BJ86" s="122"/>
      <c r="BK86" s="126">
        <v>8</v>
      </c>
      <c r="BL86" s="131"/>
      <c r="BM86" s="125">
        <v>1</v>
      </c>
      <c r="BN86" s="122"/>
      <c r="BO86" s="126">
        <v>1</v>
      </c>
      <c r="BP86" s="125">
        <v>4</v>
      </c>
      <c r="BQ86" s="122">
        <v>2</v>
      </c>
      <c r="BR86" s="122"/>
      <c r="BS86" s="122"/>
      <c r="BT86" s="126">
        <v>6</v>
      </c>
      <c r="BU86" s="131">
        <v>1</v>
      </c>
      <c r="BV86" s="131">
        <v>0</v>
      </c>
      <c r="BW86" s="125">
        <v>11506</v>
      </c>
      <c r="BX86" s="122">
        <v>2</v>
      </c>
      <c r="BY86" s="122">
        <v>731</v>
      </c>
      <c r="BZ86" s="122">
        <v>3</v>
      </c>
      <c r="CA86" s="122">
        <v>11</v>
      </c>
      <c r="CB86" s="122"/>
      <c r="CC86" s="122">
        <v>1</v>
      </c>
      <c r="CD86" s="122">
        <v>3</v>
      </c>
      <c r="CE86" s="122"/>
      <c r="CF86" s="126">
        <v>12257</v>
      </c>
      <c r="CG86" s="125">
        <v>2</v>
      </c>
      <c r="CH86" s="122">
        <v>217</v>
      </c>
      <c r="CI86" s="122">
        <v>7</v>
      </c>
      <c r="CJ86" s="122">
        <v>0</v>
      </c>
      <c r="CK86" s="122"/>
      <c r="CL86" s="122"/>
      <c r="CM86" s="122"/>
      <c r="CN86" s="126">
        <v>226</v>
      </c>
      <c r="CO86" s="131"/>
      <c r="CP86" s="125"/>
      <c r="CQ86" s="122"/>
      <c r="CR86" s="126"/>
      <c r="CS86" s="131">
        <v>10</v>
      </c>
      <c r="CT86" s="131">
        <v>13</v>
      </c>
      <c r="CU86" s="131"/>
      <c r="CV86" s="125"/>
      <c r="CW86" s="122">
        <v>2</v>
      </c>
      <c r="CX86" s="126">
        <v>2</v>
      </c>
      <c r="CY86" s="131">
        <v>5</v>
      </c>
      <c r="CZ86" s="131"/>
      <c r="DA86" s="131"/>
      <c r="DB86" s="131"/>
      <c r="DC86" s="125"/>
      <c r="DD86" s="122">
        <v>1</v>
      </c>
      <c r="DE86" s="122"/>
      <c r="DF86" s="122"/>
      <c r="DG86" s="126">
        <v>1</v>
      </c>
      <c r="DH86" s="125">
        <v>92</v>
      </c>
      <c r="DI86" s="122">
        <v>52</v>
      </c>
      <c r="DJ86" s="122">
        <v>6</v>
      </c>
      <c r="DK86" s="122">
        <v>76</v>
      </c>
      <c r="DL86" s="122">
        <v>27</v>
      </c>
      <c r="DM86" s="122">
        <v>27</v>
      </c>
      <c r="DN86" s="122">
        <v>2</v>
      </c>
      <c r="DO86" s="122"/>
      <c r="DP86" s="122">
        <v>3</v>
      </c>
      <c r="DQ86" s="122"/>
      <c r="DR86" s="122"/>
      <c r="DS86" s="126">
        <v>285</v>
      </c>
      <c r="DT86" s="131"/>
      <c r="DU86" s="133">
        <v>1</v>
      </c>
      <c r="DV86" s="125"/>
      <c r="DW86" s="122"/>
      <c r="DX86" s="122"/>
      <c r="DY86" s="126"/>
      <c r="DZ86" s="131"/>
      <c r="EA86" s="125"/>
      <c r="EB86" s="122"/>
      <c r="EC86" s="126"/>
      <c r="ED86" s="125"/>
      <c r="EE86" s="122"/>
      <c r="EF86" s="126"/>
      <c r="EG86" s="131"/>
      <c r="EH86" s="131"/>
      <c r="EI86" s="131">
        <v>6</v>
      </c>
      <c r="EJ86" s="125"/>
      <c r="EK86" s="122">
        <v>1</v>
      </c>
      <c r="EL86" s="126">
        <v>1</v>
      </c>
      <c r="EM86" s="125">
        <v>9</v>
      </c>
      <c r="EN86" s="122"/>
      <c r="EO86" s="126">
        <v>9</v>
      </c>
      <c r="EP86" s="133"/>
      <c r="EQ86" s="133">
        <v>0</v>
      </c>
      <c r="ER86" s="122">
        <v>2</v>
      </c>
      <c r="ES86" s="122"/>
      <c r="ET86" s="135">
        <v>2</v>
      </c>
      <c r="EU86" s="133"/>
      <c r="EV86" s="122"/>
      <c r="EW86" s="122"/>
      <c r="EX86" s="122"/>
      <c r="EY86" s="135"/>
      <c r="EZ86" s="463">
        <v>18863</v>
      </c>
      <c r="FA86" s="454">
        <v>7.4403761123338619E-4</v>
      </c>
    </row>
    <row r="87" spans="1:157" ht="13.5" thickBot="1" x14ac:dyDescent="0.25">
      <c r="B87" s="553" t="s">
        <v>507</v>
      </c>
      <c r="C87" s="138"/>
      <c r="D87" s="139"/>
      <c r="E87" s="140"/>
      <c r="F87" s="141"/>
      <c r="G87" s="138"/>
      <c r="H87" s="139"/>
      <c r="I87" s="142"/>
      <c r="J87" s="141"/>
      <c r="K87" s="143">
        <v>6</v>
      </c>
      <c r="L87" s="138"/>
      <c r="M87" s="139"/>
      <c r="N87" s="139">
        <v>389</v>
      </c>
      <c r="O87" s="139">
        <v>2</v>
      </c>
      <c r="P87" s="139"/>
      <c r="Q87" s="139"/>
      <c r="R87" s="139"/>
      <c r="S87" s="142">
        <v>391</v>
      </c>
      <c r="T87" s="138"/>
      <c r="U87" s="139"/>
      <c r="V87" s="142"/>
      <c r="W87" s="138">
        <v>1</v>
      </c>
      <c r="X87" s="139"/>
      <c r="Y87" s="139"/>
      <c r="Z87" s="142">
        <v>1</v>
      </c>
      <c r="AA87" s="138">
        <v>41</v>
      </c>
      <c r="AB87" s="139"/>
      <c r="AC87" s="139"/>
      <c r="AD87" s="142">
        <v>41</v>
      </c>
      <c r="AE87" s="138">
        <v>2</v>
      </c>
      <c r="AF87" s="139"/>
      <c r="AG87" s="139"/>
      <c r="AH87" s="140">
        <v>2</v>
      </c>
      <c r="AI87" s="141"/>
      <c r="AJ87" s="141"/>
      <c r="AK87" s="141"/>
      <c r="AL87" s="138">
        <v>1</v>
      </c>
      <c r="AM87" s="139"/>
      <c r="AN87" s="142">
        <v>1</v>
      </c>
      <c r="AO87" s="138"/>
      <c r="AP87" s="139"/>
      <c r="AQ87" s="139"/>
      <c r="AR87" s="139"/>
      <c r="AS87" s="139"/>
      <c r="AT87" s="139"/>
      <c r="AU87" s="142"/>
      <c r="AV87" s="144"/>
      <c r="AW87" s="141"/>
      <c r="AX87" s="138">
        <v>0</v>
      </c>
      <c r="AY87" s="139">
        <v>10</v>
      </c>
      <c r="AZ87" s="139">
        <v>35</v>
      </c>
      <c r="BA87" s="139"/>
      <c r="BB87" s="139">
        <v>2</v>
      </c>
      <c r="BC87" s="139"/>
      <c r="BD87" s="142">
        <v>47</v>
      </c>
      <c r="BE87" s="141"/>
      <c r="BF87" s="141"/>
      <c r="BG87" s="141"/>
      <c r="BH87" s="141"/>
      <c r="BI87" s="138"/>
      <c r="BJ87" s="139"/>
      <c r="BK87" s="142"/>
      <c r="BL87" s="141"/>
      <c r="BM87" s="138"/>
      <c r="BN87" s="139"/>
      <c r="BO87" s="142"/>
      <c r="BP87" s="138"/>
      <c r="BQ87" s="139"/>
      <c r="BR87" s="139"/>
      <c r="BS87" s="139"/>
      <c r="BT87" s="142"/>
      <c r="BU87" s="141"/>
      <c r="BV87" s="141"/>
      <c r="BW87" s="138">
        <v>736</v>
      </c>
      <c r="BX87" s="139"/>
      <c r="BY87" s="139">
        <v>197</v>
      </c>
      <c r="BZ87" s="139"/>
      <c r="CA87" s="139">
        <v>1</v>
      </c>
      <c r="CB87" s="139"/>
      <c r="CC87" s="139"/>
      <c r="CD87" s="139"/>
      <c r="CE87" s="139"/>
      <c r="CF87" s="142">
        <v>934</v>
      </c>
      <c r="CG87" s="138"/>
      <c r="CH87" s="139">
        <v>71</v>
      </c>
      <c r="CI87" s="139">
        <v>1</v>
      </c>
      <c r="CJ87" s="139"/>
      <c r="CK87" s="139"/>
      <c r="CL87" s="139"/>
      <c r="CM87" s="139"/>
      <c r="CN87" s="142">
        <v>72</v>
      </c>
      <c r="CO87" s="141"/>
      <c r="CP87" s="138"/>
      <c r="CQ87" s="139"/>
      <c r="CR87" s="142"/>
      <c r="CS87" s="141">
        <v>7</v>
      </c>
      <c r="CT87" s="141">
        <v>1</v>
      </c>
      <c r="CU87" s="141"/>
      <c r="CV87" s="138"/>
      <c r="CW87" s="139"/>
      <c r="CX87" s="142"/>
      <c r="CY87" s="141"/>
      <c r="CZ87" s="141"/>
      <c r="DA87" s="141"/>
      <c r="DB87" s="141"/>
      <c r="DC87" s="138">
        <v>0</v>
      </c>
      <c r="DD87" s="139"/>
      <c r="DE87" s="139"/>
      <c r="DF87" s="139"/>
      <c r="DG87" s="142">
        <v>0</v>
      </c>
      <c r="DH87" s="138">
        <v>2</v>
      </c>
      <c r="DI87" s="139">
        <v>19</v>
      </c>
      <c r="DJ87" s="139"/>
      <c r="DK87" s="139">
        <v>8</v>
      </c>
      <c r="DL87" s="139">
        <v>5</v>
      </c>
      <c r="DM87" s="139">
        <v>13</v>
      </c>
      <c r="DN87" s="139">
        <v>4</v>
      </c>
      <c r="DO87" s="139"/>
      <c r="DP87" s="139"/>
      <c r="DQ87" s="139"/>
      <c r="DR87" s="139"/>
      <c r="DS87" s="142">
        <v>51</v>
      </c>
      <c r="DT87" s="141"/>
      <c r="DU87" s="143"/>
      <c r="DV87" s="138"/>
      <c r="DW87" s="139"/>
      <c r="DX87" s="139"/>
      <c r="DY87" s="142"/>
      <c r="DZ87" s="141"/>
      <c r="EA87" s="138">
        <v>4</v>
      </c>
      <c r="EB87" s="139"/>
      <c r="EC87" s="142">
        <v>4</v>
      </c>
      <c r="ED87" s="138"/>
      <c r="EE87" s="139"/>
      <c r="EF87" s="142"/>
      <c r="EG87" s="141"/>
      <c r="EH87" s="141"/>
      <c r="EI87" s="141"/>
      <c r="EJ87" s="138"/>
      <c r="EK87" s="139"/>
      <c r="EL87" s="142"/>
      <c r="EM87" s="138">
        <v>4</v>
      </c>
      <c r="EN87" s="139"/>
      <c r="EO87" s="142">
        <v>4</v>
      </c>
      <c r="EP87" s="143"/>
      <c r="EQ87" s="143"/>
      <c r="ER87" s="139"/>
      <c r="ES87" s="139"/>
      <c r="ET87" s="144"/>
      <c r="EU87" s="143"/>
      <c r="EV87" s="139"/>
      <c r="EW87" s="139"/>
      <c r="EX87" s="139"/>
      <c r="EY87" s="144"/>
      <c r="EZ87" s="464">
        <v>1562</v>
      </c>
      <c r="FA87" s="455">
        <v>6.1611978409932097E-5</v>
      </c>
    </row>
    <row r="88" spans="1:157" s="5" customFormat="1" ht="13.5" thickBot="1" x14ac:dyDescent="0.25">
      <c r="A88" s="115"/>
      <c r="B88" s="153" t="s">
        <v>563</v>
      </c>
      <c r="C88" s="154">
        <v>548</v>
      </c>
      <c r="D88" s="155">
        <v>94</v>
      </c>
      <c r="E88" s="156">
        <v>642</v>
      </c>
      <c r="F88" s="157">
        <v>0</v>
      </c>
      <c r="G88" s="154">
        <v>234</v>
      </c>
      <c r="H88" s="155"/>
      <c r="I88" s="158">
        <v>234</v>
      </c>
      <c r="J88" s="157"/>
      <c r="K88" s="159">
        <v>1860</v>
      </c>
      <c r="L88" s="154">
        <v>7434</v>
      </c>
      <c r="M88" s="155">
        <v>1366</v>
      </c>
      <c r="N88" s="155">
        <v>321635</v>
      </c>
      <c r="O88" s="155">
        <v>910</v>
      </c>
      <c r="P88" s="155">
        <v>38</v>
      </c>
      <c r="Q88" s="155">
        <v>2</v>
      </c>
      <c r="R88" s="155">
        <v>1</v>
      </c>
      <c r="S88" s="158">
        <v>331386</v>
      </c>
      <c r="T88" s="154">
        <v>341</v>
      </c>
      <c r="U88" s="155">
        <v>325</v>
      </c>
      <c r="V88" s="158">
        <v>666</v>
      </c>
      <c r="W88" s="154">
        <v>5161</v>
      </c>
      <c r="X88" s="155">
        <v>17</v>
      </c>
      <c r="Y88" s="155"/>
      <c r="Z88" s="158">
        <v>5178</v>
      </c>
      <c r="AA88" s="154">
        <v>8003</v>
      </c>
      <c r="AB88" s="155">
        <v>12</v>
      </c>
      <c r="AC88" s="155">
        <v>1</v>
      </c>
      <c r="AD88" s="158">
        <v>8016</v>
      </c>
      <c r="AE88" s="154">
        <v>1320</v>
      </c>
      <c r="AF88" s="155">
        <v>48</v>
      </c>
      <c r="AG88" s="155">
        <v>10</v>
      </c>
      <c r="AH88" s="156">
        <v>1378</v>
      </c>
      <c r="AI88" s="157">
        <v>2</v>
      </c>
      <c r="AJ88" s="157"/>
      <c r="AK88" s="157"/>
      <c r="AL88" s="154">
        <v>39</v>
      </c>
      <c r="AM88" s="155">
        <v>51</v>
      </c>
      <c r="AN88" s="158">
        <v>90</v>
      </c>
      <c r="AO88" s="154">
        <v>2</v>
      </c>
      <c r="AP88" s="155">
        <v>30</v>
      </c>
      <c r="AQ88" s="155">
        <v>7</v>
      </c>
      <c r="AR88" s="155">
        <v>92</v>
      </c>
      <c r="AS88" s="155">
        <v>35</v>
      </c>
      <c r="AT88" s="155"/>
      <c r="AU88" s="158">
        <v>166</v>
      </c>
      <c r="AV88" s="160">
        <v>1</v>
      </c>
      <c r="AW88" s="157">
        <v>8</v>
      </c>
      <c r="AX88" s="154">
        <v>354614</v>
      </c>
      <c r="AY88" s="155">
        <v>205998</v>
      </c>
      <c r="AZ88" s="155">
        <v>1146275</v>
      </c>
      <c r="BA88" s="155">
        <v>3166</v>
      </c>
      <c r="BB88" s="155">
        <v>29171</v>
      </c>
      <c r="BC88" s="155">
        <v>6</v>
      </c>
      <c r="BD88" s="158">
        <v>1739230</v>
      </c>
      <c r="BE88" s="157">
        <v>19</v>
      </c>
      <c r="BF88" s="157"/>
      <c r="BG88" s="157">
        <v>0</v>
      </c>
      <c r="BH88" s="157">
        <v>41</v>
      </c>
      <c r="BI88" s="154">
        <v>140</v>
      </c>
      <c r="BJ88" s="155"/>
      <c r="BK88" s="158">
        <v>140</v>
      </c>
      <c r="BL88" s="157">
        <v>60</v>
      </c>
      <c r="BM88" s="154">
        <v>4</v>
      </c>
      <c r="BN88" s="155"/>
      <c r="BO88" s="158">
        <v>4</v>
      </c>
      <c r="BP88" s="154">
        <v>120</v>
      </c>
      <c r="BQ88" s="155">
        <v>186</v>
      </c>
      <c r="BR88" s="155">
        <v>1</v>
      </c>
      <c r="BS88" s="155"/>
      <c r="BT88" s="158">
        <v>307</v>
      </c>
      <c r="BU88" s="157">
        <v>54</v>
      </c>
      <c r="BV88" s="157">
        <v>6</v>
      </c>
      <c r="BW88" s="154">
        <v>329206</v>
      </c>
      <c r="BX88" s="155">
        <v>445</v>
      </c>
      <c r="BY88" s="155">
        <v>89427</v>
      </c>
      <c r="BZ88" s="155">
        <v>988</v>
      </c>
      <c r="CA88" s="155">
        <v>562</v>
      </c>
      <c r="CB88" s="155">
        <v>138</v>
      </c>
      <c r="CC88" s="155">
        <v>136</v>
      </c>
      <c r="CD88" s="155">
        <v>309</v>
      </c>
      <c r="CE88" s="155">
        <v>21</v>
      </c>
      <c r="CF88" s="158">
        <v>421232</v>
      </c>
      <c r="CG88" s="154">
        <v>174</v>
      </c>
      <c r="CH88" s="155">
        <v>6657</v>
      </c>
      <c r="CI88" s="155">
        <v>2600</v>
      </c>
      <c r="CJ88" s="155">
        <v>222</v>
      </c>
      <c r="CK88" s="155">
        <v>139</v>
      </c>
      <c r="CL88" s="155">
        <v>0</v>
      </c>
      <c r="CM88" s="155"/>
      <c r="CN88" s="158">
        <v>9792</v>
      </c>
      <c r="CO88" s="157">
        <v>0</v>
      </c>
      <c r="CP88" s="154"/>
      <c r="CQ88" s="155"/>
      <c r="CR88" s="158"/>
      <c r="CS88" s="157">
        <v>115</v>
      </c>
      <c r="CT88" s="157">
        <v>249158</v>
      </c>
      <c r="CU88" s="157">
        <v>2</v>
      </c>
      <c r="CV88" s="154">
        <v>2</v>
      </c>
      <c r="CW88" s="155">
        <v>713</v>
      </c>
      <c r="CX88" s="158">
        <v>715</v>
      </c>
      <c r="CY88" s="157">
        <v>79</v>
      </c>
      <c r="CZ88" s="157">
        <v>4</v>
      </c>
      <c r="DA88" s="157">
        <v>2</v>
      </c>
      <c r="DB88" s="157">
        <v>0</v>
      </c>
      <c r="DC88" s="154">
        <v>207</v>
      </c>
      <c r="DD88" s="155">
        <v>447</v>
      </c>
      <c r="DE88" s="155">
        <v>323</v>
      </c>
      <c r="DF88" s="155">
        <v>1</v>
      </c>
      <c r="DG88" s="158">
        <v>978</v>
      </c>
      <c r="DH88" s="154">
        <v>2542</v>
      </c>
      <c r="DI88" s="155">
        <v>6370</v>
      </c>
      <c r="DJ88" s="155">
        <v>305</v>
      </c>
      <c r="DK88" s="155">
        <v>4710</v>
      </c>
      <c r="DL88" s="155">
        <v>3865</v>
      </c>
      <c r="DM88" s="155">
        <v>15492</v>
      </c>
      <c r="DN88" s="155">
        <v>84</v>
      </c>
      <c r="DO88" s="155">
        <v>65</v>
      </c>
      <c r="DP88" s="155">
        <v>407</v>
      </c>
      <c r="DQ88" s="155">
        <v>130</v>
      </c>
      <c r="DR88" s="155">
        <v>3</v>
      </c>
      <c r="DS88" s="158">
        <v>33973</v>
      </c>
      <c r="DT88" s="157"/>
      <c r="DU88" s="159">
        <v>2</v>
      </c>
      <c r="DV88" s="154"/>
      <c r="DW88" s="155">
        <v>9</v>
      </c>
      <c r="DX88" s="155">
        <v>1</v>
      </c>
      <c r="DY88" s="158">
        <v>10</v>
      </c>
      <c r="DZ88" s="157">
        <v>2</v>
      </c>
      <c r="EA88" s="154">
        <v>48</v>
      </c>
      <c r="EB88" s="155">
        <v>494</v>
      </c>
      <c r="EC88" s="158">
        <v>542</v>
      </c>
      <c r="ED88" s="154"/>
      <c r="EE88" s="155">
        <v>3</v>
      </c>
      <c r="EF88" s="158">
        <v>3</v>
      </c>
      <c r="EG88" s="157">
        <v>6</v>
      </c>
      <c r="EH88" s="157">
        <v>30</v>
      </c>
      <c r="EI88" s="157">
        <v>930</v>
      </c>
      <c r="EJ88" s="154">
        <v>1474</v>
      </c>
      <c r="EK88" s="155">
        <v>61</v>
      </c>
      <c r="EL88" s="158">
        <v>1535</v>
      </c>
      <c r="EM88" s="154">
        <v>77</v>
      </c>
      <c r="EN88" s="155">
        <v>190</v>
      </c>
      <c r="EO88" s="158">
        <v>267</v>
      </c>
      <c r="EP88" s="159"/>
      <c r="EQ88" s="159">
        <v>0</v>
      </c>
      <c r="ER88" s="155">
        <v>9</v>
      </c>
      <c r="ES88" s="155"/>
      <c r="ET88" s="160">
        <v>9</v>
      </c>
      <c r="EU88" s="159">
        <v>5</v>
      </c>
      <c r="EV88" s="155">
        <v>8</v>
      </c>
      <c r="EW88" s="155">
        <v>6</v>
      </c>
      <c r="EX88" s="155">
        <v>6</v>
      </c>
      <c r="EY88" s="160">
        <v>25</v>
      </c>
      <c r="EZ88" s="465">
        <v>2808899</v>
      </c>
      <c r="FA88" s="459">
        <v>0.11079502211503194</v>
      </c>
    </row>
    <row r="89" spans="1:157" s="115" customFormat="1" ht="13.5" thickBot="1" x14ac:dyDescent="0.25">
      <c r="B89" s="118" t="s">
        <v>506</v>
      </c>
      <c r="C89" s="127">
        <v>42360</v>
      </c>
      <c r="D89" s="123">
        <v>301</v>
      </c>
      <c r="E89" s="130">
        <v>42661</v>
      </c>
      <c r="F89" s="132">
        <v>1</v>
      </c>
      <c r="G89" s="127">
        <v>1252</v>
      </c>
      <c r="H89" s="123"/>
      <c r="I89" s="128">
        <v>1252</v>
      </c>
      <c r="J89" s="132">
        <v>5</v>
      </c>
      <c r="K89" s="134">
        <v>114911</v>
      </c>
      <c r="L89" s="127">
        <v>151831</v>
      </c>
      <c r="M89" s="123">
        <v>11556</v>
      </c>
      <c r="N89" s="123">
        <v>3960294</v>
      </c>
      <c r="O89" s="123">
        <v>26920</v>
      </c>
      <c r="P89" s="123">
        <v>8479</v>
      </c>
      <c r="Q89" s="123">
        <v>102</v>
      </c>
      <c r="R89" s="123">
        <v>31</v>
      </c>
      <c r="S89" s="128">
        <v>4159213</v>
      </c>
      <c r="T89" s="127">
        <v>1470</v>
      </c>
      <c r="U89" s="123">
        <v>789</v>
      </c>
      <c r="V89" s="128">
        <v>2259</v>
      </c>
      <c r="W89" s="127">
        <v>21695</v>
      </c>
      <c r="X89" s="123">
        <v>131</v>
      </c>
      <c r="Y89" s="123">
        <v>0</v>
      </c>
      <c r="Z89" s="128">
        <v>21826</v>
      </c>
      <c r="AA89" s="127">
        <v>167366</v>
      </c>
      <c r="AB89" s="123">
        <v>254</v>
      </c>
      <c r="AC89" s="123">
        <v>7</v>
      </c>
      <c r="AD89" s="128">
        <v>167627</v>
      </c>
      <c r="AE89" s="127">
        <v>8903</v>
      </c>
      <c r="AF89" s="123">
        <v>57</v>
      </c>
      <c r="AG89" s="123">
        <v>2086</v>
      </c>
      <c r="AH89" s="130">
        <v>11046</v>
      </c>
      <c r="AI89" s="132">
        <v>2</v>
      </c>
      <c r="AJ89" s="132">
        <v>0</v>
      </c>
      <c r="AK89" s="132">
        <v>0</v>
      </c>
      <c r="AL89" s="127">
        <v>479</v>
      </c>
      <c r="AM89" s="123">
        <v>115</v>
      </c>
      <c r="AN89" s="128">
        <v>594</v>
      </c>
      <c r="AO89" s="127">
        <v>6</v>
      </c>
      <c r="AP89" s="123">
        <v>134</v>
      </c>
      <c r="AQ89" s="123">
        <v>545</v>
      </c>
      <c r="AR89" s="123">
        <v>2828</v>
      </c>
      <c r="AS89" s="123">
        <v>72</v>
      </c>
      <c r="AT89" s="123">
        <v>1</v>
      </c>
      <c r="AU89" s="128">
        <v>3586</v>
      </c>
      <c r="AV89" s="136">
        <v>57</v>
      </c>
      <c r="AW89" s="132">
        <v>100</v>
      </c>
      <c r="AX89" s="127">
        <v>363755</v>
      </c>
      <c r="AY89" s="123">
        <v>525219</v>
      </c>
      <c r="AZ89" s="123">
        <v>1568654</v>
      </c>
      <c r="BA89" s="123">
        <v>5486</v>
      </c>
      <c r="BB89" s="123">
        <v>223872</v>
      </c>
      <c r="BC89" s="123">
        <v>24</v>
      </c>
      <c r="BD89" s="128">
        <v>2687010</v>
      </c>
      <c r="BE89" s="132">
        <v>6088</v>
      </c>
      <c r="BF89" s="132">
        <v>7</v>
      </c>
      <c r="BG89" s="132">
        <v>50</v>
      </c>
      <c r="BH89" s="132">
        <v>15953</v>
      </c>
      <c r="BI89" s="127">
        <v>17235</v>
      </c>
      <c r="BJ89" s="123">
        <v>0</v>
      </c>
      <c r="BK89" s="128">
        <v>17235</v>
      </c>
      <c r="BL89" s="132">
        <v>63</v>
      </c>
      <c r="BM89" s="127">
        <v>38</v>
      </c>
      <c r="BN89" s="123">
        <v>9</v>
      </c>
      <c r="BO89" s="128">
        <v>47</v>
      </c>
      <c r="BP89" s="127">
        <v>1544</v>
      </c>
      <c r="BQ89" s="123">
        <v>353</v>
      </c>
      <c r="BR89" s="123">
        <v>14</v>
      </c>
      <c r="BS89" s="123">
        <v>3</v>
      </c>
      <c r="BT89" s="128">
        <v>1914</v>
      </c>
      <c r="BU89" s="132">
        <v>121</v>
      </c>
      <c r="BV89" s="132">
        <v>17</v>
      </c>
      <c r="BW89" s="127">
        <v>2561032</v>
      </c>
      <c r="BX89" s="123">
        <v>1193</v>
      </c>
      <c r="BY89" s="123">
        <v>971322</v>
      </c>
      <c r="BZ89" s="123">
        <v>1876</v>
      </c>
      <c r="CA89" s="123">
        <v>10092</v>
      </c>
      <c r="CB89" s="123">
        <v>255</v>
      </c>
      <c r="CC89" s="123">
        <v>173</v>
      </c>
      <c r="CD89" s="123">
        <v>3990</v>
      </c>
      <c r="CE89" s="123">
        <v>86</v>
      </c>
      <c r="CF89" s="128">
        <v>3550019</v>
      </c>
      <c r="CG89" s="127">
        <v>924</v>
      </c>
      <c r="CH89" s="123">
        <v>535920</v>
      </c>
      <c r="CI89" s="123">
        <v>31685</v>
      </c>
      <c r="CJ89" s="123">
        <v>500</v>
      </c>
      <c r="CK89" s="123">
        <v>919</v>
      </c>
      <c r="CL89" s="123">
        <v>5</v>
      </c>
      <c r="CM89" s="123">
        <v>4</v>
      </c>
      <c r="CN89" s="128">
        <v>569957</v>
      </c>
      <c r="CO89" s="132">
        <v>9</v>
      </c>
      <c r="CP89" s="127">
        <v>1</v>
      </c>
      <c r="CQ89" s="123"/>
      <c r="CR89" s="128">
        <v>1</v>
      </c>
      <c r="CS89" s="132">
        <v>45734</v>
      </c>
      <c r="CT89" s="132">
        <v>256217</v>
      </c>
      <c r="CU89" s="132">
        <v>2</v>
      </c>
      <c r="CV89" s="127">
        <v>57</v>
      </c>
      <c r="CW89" s="123">
        <v>1531</v>
      </c>
      <c r="CX89" s="128">
        <v>1588</v>
      </c>
      <c r="CY89" s="132">
        <v>14828</v>
      </c>
      <c r="CZ89" s="132">
        <v>1460</v>
      </c>
      <c r="DA89" s="132">
        <v>639</v>
      </c>
      <c r="DB89" s="132">
        <v>6</v>
      </c>
      <c r="DC89" s="127">
        <v>532</v>
      </c>
      <c r="DD89" s="123">
        <v>1997</v>
      </c>
      <c r="DE89" s="123">
        <v>961</v>
      </c>
      <c r="DF89" s="123">
        <v>2</v>
      </c>
      <c r="DG89" s="128">
        <v>3492</v>
      </c>
      <c r="DH89" s="127">
        <v>61496</v>
      </c>
      <c r="DI89" s="123">
        <v>790674</v>
      </c>
      <c r="DJ89" s="123">
        <v>7958</v>
      </c>
      <c r="DK89" s="123">
        <v>78943</v>
      </c>
      <c r="DL89" s="123">
        <v>74026</v>
      </c>
      <c r="DM89" s="123">
        <v>390641</v>
      </c>
      <c r="DN89" s="123">
        <v>3169</v>
      </c>
      <c r="DO89" s="123">
        <v>2936</v>
      </c>
      <c r="DP89" s="123">
        <v>5907</v>
      </c>
      <c r="DQ89" s="123">
        <v>1341</v>
      </c>
      <c r="DR89" s="123">
        <v>13</v>
      </c>
      <c r="DS89" s="128">
        <v>1417104</v>
      </c>
      <c r="DT89" s="132">
        <v>1</v>
      </c>
      <c r="DU89" s="134">
        <v>382</v>
      </c>
      <c r="DV89" s="127">
        <v>2</v>
      </c>
      <c r="DW89" s="123">
        <v>68</v>
      </c>
      <c r="DX89" s="123">
        <v>2</v>
      </c>
      <c r="DY89" s="128">
        <v>72</v>
      </c>
      <c r="DZ89" s="132">
        <v>3</v>
      </c>
      <c r="EA89" s="127">
        <v>13155</v>
      </c>
      <c r="EB89" s="123">
        <v>775</v>
      </c>
      <c r="EC89" s="128">
        <v>13930</v>
      </c>
      <c r="ED89" s="127">
        <v>7</v>
      </c>
      <c r="EE89" s="123">
        <v>109</v>
      </c>
      <c r="EF89" s="128">
        <v>116</v>
      </c>
      <c r="EG89" s="132">
        <v>131</v>
      </c>
      <c r="EH89" s="132">
        <v>1679</v>
      </c>
      <c r="EI89" s="132">
        <v>12926</v>
      </c>
      <c r="EJ89" s="127">
        <v>2373</v>
      </c>
      <c r="EK89" s="123">
        <v>323</v>
      </c>
      <c r="EL89" s="128">
        <v>2696</v>
      </c>
      <c r="EM89" s="127">
        <v>10057</v>
      </c>
      <c r="EN89" s="123">
        <v>418</v>
      </c>
      <c r="EO89" s="128">
        <v>10475</v>
      </c>
      <c r="EP89" s="134">
        <v>6</v>
      </c>
      <c r="EQ89" s="134">
        <v>10</v>
      </c>
      <c r="ER89" s="123">
        <v>170</v>
      </c>
      <c r="ES89" s="123">
        <v>7</v>
      </c>
      <c r="ET89" s="136">
        <v>187</v>
      </c>
      <c r="EU89" s="134">
        <v>10</v>
      </c>
      <c r="EV89" s="123">
        <v>4516</v>
      </c>
      <c r="EW89" s="123">
        <v>22</v>
      </c>
      <c r="EX89" s="123">
        <v>23</v>
      </c>
      <c r="EY89" s="136">
        <v>4571</v>
      </c>
      <c r="EZ89" s="465">
        <v>13161876</v>
      </c>
      <c r="FA89" s="456">
        <v>0.51916083223188447</v>
      </c>
    </row>
    <row r="90" spans="1:157" x14ac:dyDescent="0.2">
      <c r="B90" s="145" t="s">
        <v>483</v>
      </c>
      <c r="C90" s="146">
        <v>191</v>
      </c>
      <c r="D90" s="147">
        <v>21</v>
      </c>
      <c r="E90" s="148">
        <v>212</v>
      </c>
      <c r="F90" s="149"/>
      <c r="G90" s="146">
        <v>589</v>
      </c>
      <c r="H90" s="147">
        <v>4</v>
      </c>
      <c r="I90" s="150">
        <v>593</v>
      </c>
      <c r="J90" s="149">
        <v>43</v>
      </c>
      <c r="K90" s="151">
        <v>16812</v>
      </c>
      <c r="L90" s="146">
        <v>6</v>
      </c>
      <c r="M90" s="147">
        <v>2</v>
      </c>
      <c r="N90" s="147">
        <v>45570</v>
      </c>
      <c r="O90" s="147">
        <v>20</v>
      </c>
      <c r="P90" s="147">
        <v>1</v>
      </c>
      <c r="Q90" s="147">
        <v>0</v>
      </c>
      <c r="R90" s="147"/>
      <c r="S90" s="150">
        <v>45599</v>
      </c>
      <c r="T90" s="146">
        <v>6551</v>
      </c>
      <c r="U90" s="147">
        <v>1018</v>
      </c>
      <c r="V90" s="150">
        <v>7569</v>
      </c>
      <c r="W90" s="146">
        <v>136863</v>
      </c>
      <c r="X90" s="147">
        <v>59</v>
      </c>
      <c r="Y90" s="147">
        <v>12</v>
      </c>
      <c r="Z90" s="150">
        <v>136934</v>
      </c>
      <c r="AA90" s="146">
        <v>76</v>
      </c>
      <c r="AB90" s="147">
        <v>2</v>
      </c>
      <c r="AC90" s="147"/>
      <c r="AD90" s="150">
        <v>78</v>
      </c>
      <c r="AE90" s="146">
        <v>6</v>
      </c>
      <c r="AF90" s="147">
        <v>37</v>
      </c>
      <c r="AG90" s="147">
        <v>1</v>
      </c>
      <c r="AH90" s="148">
        <v>44</v>
      </c>
      <c r="AI90" s="149">
        <v>6</v>
      </c>
      <c r="AJ90" s="149"/>
      <c r="AK90" s="149"/>
      <c r="AL90" s="146"/>
      <c r="AM90" s="147">
        <v>35</v>
      </c>
      <c r="AN90" s="150">
        <v>35</v>
      </c>
      <c r="AO90" s="146"/>
      <c r="AP90" s="147">
        <v>9</v>
      </c>
      <c r="AQ90" s="147">
        <v>2</v>
      </c>
      <c r="AR90" s="147">
        <v>3</v>
      </c>
      <c r="AS90" s="147">
        <v>33</v>
      </c>
      <c r="AT90" s="147"/>
      <c r="AU90" s="150">
        <v>47</v>
      </c>
      <c r="AV90" s="152">
        <v>1</v>
      </c>
      <c r="AW90" s="149">
        <v>2</v>
      </c>
      <c r="AX90" s="146">
        <v>432</v>
      </c>
      <c r="AY90" s="147">
        <v>379</v>
      </c>
      <c r="AZ90" s="147">
        <v>825</v>
      </c>
      <c r="BA90" s="147">
        <v>1</v>
      </c>
      <c r="BB90" s="147">
        <v>39</v>
      </c>
      <c r="BC90" s="147"/>
      <c r="BD90" s="150">
        <v>1676</v>
      </c>
      <c r="BE90" s="149"/>
      <c r="BF90" s="149">
        <v>12</v>
      </c>
      <c r="BG90" s="149"/>
      <c r="BH90" s="149">
        <v>1</v>
      </c>
      <c r="BI90" s="146">
        <v>16</v>
      </c>
      <c r="BJ90" s="147"/>
      <c r="BK90" s="150">
        <v>16</v>
      </c>
      <c r="BL90" s="149">
        <v>19</v>
      </c>
      <c r="BM90" s="146">
        <v>233</v>
      </c>
      <c r="BN90" s="147"/>
      <c r="BO90" s="150">
        <v>233</v>
      </c>
      <c r="BP90" s="146">
        <v>15</v>
      </c>
      <c r="BQ90" s="147">
        <v>36</v>
      </c>
      <c r="BR90" s="147"/>
      <c r="BS90" s="147"/>
      <c r="BT90" s="150">
        <v>51</v>
      </c>
      <c r="BU90" s="149">
        <v>187060</v>
      </c>
      <c r="BV90" s="149">
        <v>1</v>
      </c>
      <c r="BW90" s="146">
        <v>152038</v>
      </c>
      <c r="BX90" s="147">
        <v>329</v>
      </c>
      <c r="BY90" s="147">
        <v>35330</v>
      </c>
      <c r="BZ90" s="147">
        <v>577</v>
      </c>
      <c r="CA90" s="147"/>
      <c r="CB90" s="147">
        <v>35</v>
      </c>
      <c r="CC90" s="147">
        <v>98</v>
      </c>
      <c r="CD90" s="147">
        <v>88</v>
      </c>
      <c r="CE90" s="147">
        <v>37</v>
      </c>
      <c r="CF90" s="150">
        <v>188532</v>
      </c>
      <c r="CG90" s="146">
        <v>66</v>
      </c>
      <c r="CH90" s="147">
        <v>4245</v>
      </c>
      <c r="CI90" s="147">
        <v>30</v>
      </c>
      <c r="CJ90" s="147">
        <v>61</v>
      </c>
      <c r="CK90" s="147">
        <v>2</v>
      </c>
      <c r="CL90" s="147">
        <v>4</v>
      </c>
      <c r="CM90" s="147"/>
      <c r="CN90" s="150">
        <v>4408</v>
      </c>
      <c r="CO90" s="149"/>
      <c r="CP90" s="146"/>
      <c r="CQ90" s="147">
        <v>10</v>
      </c>
      <c r="CR90" s="150">
        <v>10</v>
      </c>
      <c r="CS90" s="149">
        <v>13</v>
      </c>
      <c r="CT90" s="149">
        <v>372</v>
      </c>
      <c r="CU90" s="149"/>
      <c r="CV90" s="146"/>
      <c r="CW90" s="147">
        <v>149</v>
      </c>
      <c r="CX90" s="150">
        <v>149</v>
      </c>
      <c r="CY90" s="149">
        <v>109</v>
      </c>
      <c r="CZ90" s="149">
        <v>1</v>
      </c>
      <c r="DA90" s="149"/>
      <c r="DB90" s="149"/>
      <c r="DC90" s="146">
        <v>54</v>
      </c>
      <c r="DD90" s="147">
        <v>64</v>
      </c>
      <c r="DE90" s="147">
        <v>35</v>
      </c>
      <c r="DF90" s="147">
        <v>1</v>
      </c>
      <c r="DG90" s="150">
        <v>154</v>
      </c>
      <c r="DH90" s="146">
        <v>86</v>
      </c>
      <c r="DI90" s="147">
        <v>1912</v>
      </c>
      <c r="DJ90" s="147">
        <v>23</v>
      </c>
      <c r="DK90" s="147">
        <v>96</v>
      </c>
      <c r="DL90" s="147">
        <v>64</v>
      </c>
      <c r="DM90" s="147">
        <v>10776</v>
      </c>
      <c r="DN90" s="147">
        <v>3</v>
      </c>
      <c r="DO90" s="147">
        <v>5</v>
      </c>
      <c r="DP90" s="147">
        <v>51</v>
      </c>
      <c r="DQ90" s="147">
        <v>47</v>
      </c>
      <c r="DR90" s="147">
        <v>5</v>
      </c>
      <c r="DS90" s="150">
        <v>13068</v>
      </c>
      <c r="DT90" s="149">
        <v>2</v>
      </c>
      <c r="DU90" s="151"/>
      <c r="DV90" s="146">
        <v>2</v>
      </c>
      <c r="DW90" s="147">
        <v>5</v>
      </c>
      <c r="DX90" s="147">
        <v>16</v>
      </c>
      <c r="DY90" s="150">
        <v>23</v>
      </c>
      <c r="DZ90" s="149">
        <v>7</v>
      </c>
      <c r="EA90" s="146">
        <v>5</v>
      </c>
      <c r="EB90" s="147">
        <v>1333</v>
      </c>
      <c r="EC90" s="150">
        <v>1338</v>
      </c>
      <c r="ED90" s="146"/>
      <c r="EE90" s="147"/>
      <c r="EF90" s="150"/>
      <c r="EG90" s="149"/>
      <c r="EH90" s="149"/>
      <c r="EI90" s="149">
        <v>15</v>
      </c>
      <c r="EJ90" s="146">
        <v>458</v>
      </c>
      <c r="EK90" s="147">
        <v>0</v>
      </c>
      <c r="EL90" s="150">
        <v>458</v>
      </c>
      <c r="EM90" s="146">
        <v>85</v>
      </c>
      <c r="EN90" s="147">
        <v>294</v>
      </c>
      <c r="EO90" s="150">
        <v>379</v>
      </c>
      <c r="EP90" s="151"/>
      <c r="EQ90" s="151"/>
      <c r="ER90" s="147">
        <v>109</v>
      </c>
      <c r="ES90" s="147"/>
      <c r="ET90" s="152">
        <v>109</v>
      </c>
      <c r="EU90" s="151">
        <v>26</v>
      </c>
      <c r="EV90" s="147"/>
      <c r="EW90" s="147">
        <v>6</v>
      </c>
      <c r="EX90" s="147"/>
      <c r="EY90" s="152">
        <v>32</v>
      </c>
      <c r="EZ90" s="466">
        <v>606223</v>
      </c>
      <c r="FA90" s="453">
        <v>2.391203481920888E-2</v>
      </c>
    </row>
    <row r="91" spans="1:157" x14ac:dyDescent="0.2">
      <c r="B91" s="124" t="s">
        <v>484</v>
      </c>
      <c r="C91" s="125">
        <v>48</v>
      </c>
      <c r="D91" s="122"/>
      <c r="E91" s="129">
        <v>48</v>
      </c>
      <c r="F91" s="131"/>
      <c r="G91" s="125">
        <v>24</v>
      </c>
      <c r="H91" s="122"/>
      <c r="I91" s="126">
        <v>24</v>
      </c>
      <c r="J91" s="131"/>
      <c r="K91" s="133">
        <v>385</v>
      </c>
      <c r="L91" s="125">
        <v>54</v>
      </c>
      <c r="M91" s="122">
        <v>4</v>
      </c>
      <c r="N91" s="122">
        <v>71010</v>
      </c>
      <c r="O91" s="122">
        <v>14</v>
      </c>
      <c r="P91" s="122">
        <v>8</v>
      </c>
      <c r="Q91" s="122">
        <v>2</v>
      </c>
      <c r="R91" s="122">
        <v>0</v>
      </c>
      <c r="S91" s="126">
        <v>71092</v>
      </c>
      <c r="T91" s="125">
        <v>25</v>
      </c>
      <c r="U91" s="122">
        <v>38</v>
      </c>
      <c r="V91" s="126">
        <v>63</v>
      </c>
      <c r="W91" s="125">
        <v>2532</v>
      </c>
      <c r="X91" s="122">
        <v>3</v>
      </c>
      <c r="Y91" s="122"/>
      <c r="Z91" s="126">
        <v>2535</v>
      </c>
      <c r="AA91" s="125">
        <v>218</v>
      </c>
      <c r="AB91" s="122"/>
      <c r="AC91" s="122"/>
      <c r="AD91" s="126">
        <v>218</v>
      </c>
      <c r="AE91" s="125">
        <v>5</v>
      </c>
      <c r="AF91" s="122"/>
      <c r="AG91" s="122">
        <v>1</v>
      </c>
      <c r="AH91" s="129">
        <v>6</v>
      </c>
      <c r="AI91" s="131"/>
      <c r="AJ91" s="131"/>
      <c r="AK91" s="131"/>
      <c r="AL91" s="125"/>
      <c r="AM91" s="122">
        <v>1</v>
      </c>
      <c r="AN91" s="126">
        <v>1</v>
      </c>
      <c r="AO91" s="125"/>
      <c r="AP91" s="122">
        <v>0</v>
      </c>
      <c r="AQ91" s="122"/>
      <c r="AR91" s="122"/>
      <c r="AS91" s="122"/>
      <c r="AT91" s="122"/>
      <c r="AU91" s="126">
        <v>0</v>
      </c>
      <c r="AV91" s="135"/>
      <c r="AW91" s="131"/>
      <c r="AX91" s="125">
        <v>232</v>
      </c>
      <c r="AY91" s="122">
        <v>123</v>
      </c>
      <c r="AZ91" s="122">
        <v>2698</v>
      </c>
      <c r="BA91" s="122">
        <v>0</v>
      </c>
      <c r="BB91" s="122">
        <v>8</v>
      </c>
      <c r="BC91" s="122"/>
      <c r="BD91" s="126">
        <v>3061</v>
      </c>
      <c r="BE91" s="131"/>
      <c r="BF91" s="131"/>
      <c r="BG91" s="131">
        <v>4</v>
      </c>
      <c r="BH91" s="131"/>
      <c r="BI91" s="125">
        <v>3</v>
      </c>
      <c r="BJ91" s="122"/>
      <c r="BK91" s="126">
        <v>3</v>
      </c>
      <c r="BL91" s="131">
        <v>3</v>
      </c>
      <c r="BM91" s="125"/>
      <c r="BN91" s="122"/>
      <c r="BO91" s="126"/>
      <c r="BP91" s="125">
        <v>10</v>
      </c>
      <c r="BQ91" s="122">
        <v>0</v>
      </c>
      <c r="BR91" s="122"/>
      <c r="BS91" s="122"/>
      <c r="BT91" s="126">
        <v>10</v>
      </c>
      <c r="BU91" s="131">
        <v>16</v>
      </c>
      <c r="BV91" s="131">
        <v>1</v>
      </c>
      <c r="BW91" s="125">
        <v>23331</v>
      </c>
      <c r="BX91" s="122">
        <v>14</v>
      </c>
      <c r="BY91" s="122">
        <v>1787</v>
      </c>
      <c r="BZ91" s="122">
        <v>2</v>
      </c>
      <c r="CA91" s="122">
        <v>4</v>
      </c>
      <c r="CB91" s="122">
        <v>0</v>
      </c>
      <c r="CC91" s="122">
        <v>77</v>
      </c>
      <c r="CD91" s="122">
        <v>20</v>
      </c>
      <c r="CE91" s="122"/>
      <c r="CF91" s="126">
        <v>25235</v>
      </c>
      <c r="CG91" s="125">
        <v>6</v>
      </c>
      <c r="CH91" s="122">
        <v>6956</v>
      </c>
      <c r="CI91" s="122">
        <v>46</v>
      </c>
      <c r="CJ91" s="122">
        <v>2</v>
      </c>
      <c r="CK91" s="122">
        <v>3</v>
      </c>
      <c r="CL91" s="122"/>
      <c r="CM91" s="122">
        <v>1</v>
      </c>
      <c r="CN91" s="126">
        <v>7014</v>
      </c>
      <c r="CO91" s="131"/>
      <c r="CP91" s="125"/>
      <c r="CQ91" s="122"/>
      <c r="CR91" s="126"/>
      <c r="CS91" s="131">
        <v>0</v>
      </c>
      <c r="CT91" s="131">
        <v>322</v>
      </c>
      <c r="CU91" s="131"/>
      <c r="CV91" s="125"/>
      <c r="CW91" s="122">
        <v>2</v>
      </c>
      <c r="CX91" s="126">
        <v>2</v>
      </c>
      <c r="CY91" s="131"/>
      <c r="CZ91" s="131"/>
      <c r="DA91" s="131"/>
      <c r="DB91" s="131"/>
      <c r="DC91" s="125">
        <v>3</v>
      </c>
      <c r="DD91" s="122">
        <v>6</v>
      </c>
      <c r="DE91" s="122">
        <v>2</v>
      </c>
      <c r="DF91" s="122"/>
      <c r="DG91" s="126">
        <v>11</v>
      </c>
      <c r="DH91" s="125">
        <v>42</v>
      </c>
      <c r="DI91" s="122">
        <v>2216</v>
      </c>
      <c r="DJ91" s="122">
        <v>12</v>
      </c>
      <c r="DK91" s="122">
        <v>62</v>
      </c>
      <c r="DL91" s="122">
        <v>107</v>
      </c>
      <c r="DM91" s="122">
        <v>1230</v>
      </c>
      <c r="DN91" s="122">
        <v>5</v>
      </c>
      <c r="DO91" s="122">
        <v>3</v>
      </c>
      <c r="DP91" s="122">
        <v>8</v>
      </c>
      <c r="DQ91" s="122">
        <v>2</v>
      </c>
      <c r="DR91" s="122"/>
      <c r="DS91" s="126">
        <v>3687</v>
      </c>
      <c r="DT91" s="131"/>
      <c r="DU91" s="133"/>
      <c r="DV91" s="125"/>
      <c r="DW91" s="122"/>
      <c r="DX91" s="122"/>
      <c r="DY91" s="126"/>
      <c r="DZ91" s="131"/>
      <c r="EA91" s="125">
        <v>1</v>
      </c>
      <c r="EB91" s="122">
        <v>6</v>
      </c>
      <c r="EC91" s="126">
        <v>7</v>
      </c>
      <c r="ED91" s="125"/>
      <c r="EE91" s="122"/>
      <c r="EF91" s="126"/>
      <c r="EG91" s="131"/>
      <c r="EH91" s="131"/>
      <c r="EI91" s="131">
        <v>4</v>
      </c>
      <c r="EJ91" s="125">
        <v>5</v>
      </c>
      <c r="EK91" s="122">
        <v>13</v>
      </c>
      <c r="EL91" s="126">
        <v>18</v>
      </c>
      <c r="EM91" s="125">
        <v>2</v>
      </c>
      <c r="EN91" s="122"/>
      <c r="EO91" s="126">
        <v>2</v>
      </c>
      <c r="EP91" s="133"/>
      <c r="EQ91" s="133"/>
      <c r="ER91" s="122"/>
      <c r="ES91" s="122"/>
      <c r="ET91" s="135"/>
      <c r="EU91" s="133">
        <v>20</v>
      </c>
      <c r="EV91" s="122"/>
      <c r="EW91" s="122">
        <v>1</v>
      </c>
      <c r="EX91" s="122"/>
      <c r="EY91" s="135">
        <v>21</v>
      </c>
      <c r="EZ91" s="463">
        <v>113793</v>
      </c>
      <c r="FA91" s="454">
        <v>4.488483904738415E-3</v>
      </c>
    </row>
    <row r="92" spans="1:157" x14ac:dyDescent="0.2">
      <c r="B92" s="124" t="s">
        <v>485</v>
      </c>
      <c r="C92" s="125">
        <v>37</v>
      </c>
      <c r="D92" s="122"/>
      <c r="E92" s="129">
        <v>37</v>
      </c>
      <c r="F92" s="131"/>
      <c r="G92" s="125">
        <v>2</v>
      </c>
      <c r="H92" s="122"/>
      <c r="I92" s="126">
        <v>2</v>
      </c>
      <c r="J92" s="131"/>
      <c r="K92" s="133">
        <v>9</v>
      </c>
      <c r="L92" s="125"/>
      <c r="M92" s="122">
        <v>0</v>
      </c>
      <c r="N92" s="122">
        <v>995</v>
      </c>
      <c r="O92" s="122"/>
      <c r="P92" s="122"/>
      <c r="Q92" s="122"/>
      <c r="R92" s="122"/>
      <c r="S92" s="126">
        <v>995</v>
      </c>
      <c r="T92" s="125">
        <v>183</v>
      </c>
      <c r="U92" s="122">
        <v>3321</v>
      </c>
      <c r="V92" s="126">
        <v>3504</v>
      </c>
      <c r="W92" s="125">
        <v>16165</v>
      </c>
      <c r="X92" s="122">
        <v>19</v>
      </c>
      <c r="Y92" s="122"/>
      <c r="Z92" s="126">
        <v>16184</v>
      </c>
      <c r="AA92" s="125">
        <v>62</v>
      </c>
      <c r="AB92" s="122"/>
      <c r="AC92" s="122"/>
      <c r="AD92" s="126">
        <v>62</v>
      </c>
      <c r="AE92" s="125"/>
      <c r="AF92" s="122"/>
      <c r="AG92" s="122"/>
      <c r="AH92" s="129"/>
      <c r="AI92" s="131"/>
      <c r="AJ92" s="131"/>
      <c r="AK92" s="131"/>
      <c r="AL92" s="125"/>
      <c r="AM92" s="122"/>
      <c r="AN92" s="126"/>
      <c r="AO92" s="125"/>
      <c r="AP92" s="122"/>
      <c r="AQ92" s="122"/>
      <c r="AR92" s="122">
        <v>1</v>
      </c>
      <c r="AS92" s="122"/>
      <c r="AT92" s="122"/>
      <c r="AU92" s="126">
        <v>1</v>
      </c>
      <c r="AV92" s="135"/>
      <c r="AW92" s="131"/>
      <c r="AX92" s="125">
        <v>206</v>
      </c>
      <c r="AY92" s="122">
        <v>1580</v>
      </c>
      <c r="AZ92" s="122">
        <v>516</v>
      </c>
      <c r="BA92" s="122">
        <v>0</v>
      </c>
      <c r="BB92" s="122">
        <v>35</v>
      </c>
      <c r="BC92" s="122"/>
      <c r="BD92" s="126">
        <v>2337</v>
      </c>
      <c r="BE92" s="131"/>
      <c r="BF92" s="131"/>
      <c r="BG92" s="131"/>
      <c r="BH92" s="131"/>
      <c r="BI92" s="125"/>
      <c r="BJ92" s="122"/>
      <c r="BK92" s="126"/>
      <c r="BL92" s="131"/>
      <c r="BM92" s="125"/>
      <c r="BN92" s="122"/>
      <c r="BO92" s="126"/>
      <c r="BP92" s="125"/>
      <c r="BQ92" s="122"/>
      <c r="BR92" s="122"/>
      <c r="BS92" s="122"/>
      <c r="BT92" s="126"/>
      <c r="BU92" s="131"/>
      <c r="BV92" s="131"/>
      <c r="BW92" s="125">
        <v>14824</v>
      </c>
      <c r="BX92" s="122"/>
      <c r="BY92" s="122">
        <v>560</v>
      </c>
      <c r="BZ92" s="122"/>
      <c r="CA92" s="122">
        <v>4</v>
      </c>
      <c r="CB92" s="122"/>
      <c r="CC92" s="122">
        <v>0</v>
      </c>
      <c r="CD92" s="122">
        <v>1</v>
      </c>
      <c r="CE92" s="122"/>
      <c r="CF92" s="126">
        <v>15389</v>
      </c>
      <c r="CG92" s="125"/>
      <c r="CH92" s="122">
        <v>6</v>
      </c>
      <c r="CI92" s="122">
        <v>1</v>
      </c>
      <c r="CJ92" s="122"/>
      <c r="CK92" s="122"/>
      <c r="CL92" s="122"/>
      <c r="CM92" s="122"/>
      <c r="CN92" s="126">
        <v>7</v>
      </c>
      <c r="CO92" s="131"/>
      <c r="CP92" s="125"/>
      <c r="CQ92" s="122"/>
      <c r="CR92" s="126"/>
      <c r="CS92" s="131">
        <v>1</v>
      </c>
      <c r="CT92" s="131">
        <v>420</v>
      </c>
      <c r="CU92" s="131"/>
      <c r="CV92" s="125"/>
      <c r="CW92" s="122"/>
      <c r="CX92" s="126"/>
      <c r="CY92" s="131"/>
      <c r="CZ92" s="131"/>
      <c r="DA92" s="131"/>
      <c r="DB92" s="131"/>
      <c r="DC92" s="125"/>
      <c r="DD92" s="122">
        <v>14</v>
      </c>
      <c r="DE92" s="122">
        <v>2</v>
      </c>
      <c r="DF92" s="122"/>
      <c r="DG92" s="126">
        <v>16</v>
      </c>
      <c r="DH92" s="125">
        <v>4</v>
      </c>
      <c r="DI92" s="122">
        <v>18</v>
      </c>
      <c r="DJ92" s="122"/>
      <c r="DK92" s="122">
        <v>4</v>
      </c>
      <c r="DL92" s="122">
        <v>3</v>
      </c>
      <c r="DM92" s="122">
        <v>18</v>
      </c>
      <c r="DN92" s="122"/>
      <c r="DO92" s="122"/>
      <c r="DP92" s="122">
        <v>1</v>
      </c>
      <c r="DQ92" s="122">
        <v>1</v>
      </c>
      <c r="DR92" s="122"/>
      <c r="DS92" s="126">
        <v>49</v>
      </c>
      <c r="DT92" s="131"/>
      <c r="DU92" s="133"/>
      <c r="DV92" s="125"/>
      <c r="DW92" s="122"/>
      <c r="DX92" s="122"/>
      <c r="DY92" s="126"/>
      <c r="DZ92" s="131"/>
      <c r="EA92" s="125"/>
      <c r="EB92" s="122">
        <v>3</v>
      </c>
      <c r="EC92" s="126">
        <v>3</v>
      </c>
      <c r="ED92" s="125"/>
      <c r="EE92" s="122"/>
      <c r="EF92" s="126"/>
      <c r="EG92" s="131"/>
      <c r="EH92" s="131"/>
      <c r="EI92" s="131">
        <v>40</v>
      </c>
      <c r="EJ92" s="125"/>
      <c r="EK92" s="122">
        <v>5</v>
      </c>
      <c r="EL92" s="126">
        <v>5</v>
      </c>
      <c r="EM92" s="125"/>
      <c r="EN92" s="122"/>
      <c r="EO92" s="126"/>
      <c r="EP92" s="133"/>
      <c r="EQ92" s="133"/>
      <c r="ER92" s="122">
        <v>2</v>
      </c>
      <c r="ES92" s="122"/>
      <c r="ET92" s="135">
        <v>2</v>
      </c>
      <c r="EU92" s="133"/>
      <c r="EV92" s="122"/>
      <c r="EW92" s="122"/>
      <c r="EX92" s="122"/>
      <c r="EY92" s="135"/>
      <c r="EZ92" s="463">
        <v>39063</v>
      </c>
      <c r="FA92" s="454">
        <v>1.5408122359969127E-3</v>
      </c>
    </row>
    <row r="93" spans="1:157" x14ac:dyDescent="0.2">
      <c r="B93" s="124" t="s">
        <v>277</v>
      </c>
      <c r="C93" s="125">
        <v>131</v>
      </c>
      <c r="D93" s="122">
        <v>27</v>
      </c>
      <c r="E93" s="129">
        <v>158</v>
      </c>
      <c r="F93" s="131"/>
      <c r="G93" s="125">
        <v>1010</v>
      </c>
      <c r="H93" s="122"/>
      <c r="I93" s="126">
        <v>1010</v>
      </c>
      <c r="J93" s="131"/>
      <c r="K93" s="133">
        <v>354</v>
      </c>
      <c r="L93" s="125">
        <v>5</v>
      </c>
      <c r="M93" s="122">
        <v>7</v>
      </c>
      <c r="N93" s="122">
        <v>13080</v>
      </c>
      <c r="O93" s="122">
        <v>42</v>
      </c>
      <c r="P93" s="122"/>
      <c r="Q93" s="122"/>
      <c r="R93" s="122"/>
      <c r="S93" s="126">
        <v>13134</v>
      </c>
      <c r="T93" s="125">
        <v>11722</v>
      </c>
      <c r="U93" s="122">
        <v>3284</v>
      </c>
      <c r="V93" s="126">
        <v>15006</v>
      </c>
      <c r="W93" s="125">
        <v>2082509</v>
      </c>
      <c r="X93" s="122">
        <v>813</v>
      </c>
      <c r="Y93" s="122">
        <v>29</v>
      </c>
      <c r="Z93" s="126">
        <v>2083351</v>
      </c>
      <c r="AA93" s="125">
        <v>25</v>
      </c>
      <c r="AB93" s="122"/>
      <c r="AC93" s="122"/>
      <c r="AD93" s="126">
        <v>25</v>
      </c>
      <c r="AE93" s="125">
        <v>15</v>
      </c>
      <c r="AF93" s="122">
        <v>44</v>
      </c>
      <c r="AG93" s="122"/>
      <c r="AH93" s="129">
        <v>59</v>
      </c>
      <c r="AI93" s="131">
        <v>11</v>
      </c>
      <c r="AJ93" s="131"/>
      <c r="AK93" s="131"/>
      <c r="AL93" s="125">
        <v>1</v>
      </c>
      <c r="AM93" s="122">
        <v>41</v>
      </c>
      <c r="AN93" s="126">
        <v>42</v>
      </c>
      <c r="AO93" s="125"/>
      <c r="AP93" s="122"/>
      <c r="AQ93" s="122"/>
      <c r="AR93" s="122">
        <v>16</v>
      </c>
      <c r="AS93" s="122">
        <v>76</v>
      </c>
      <c r="AT93" s="122">
        <v>1</v>
      </c>
      <c r="AU93" s="126">
        <v>93</v>
      </c>
      <c r="AV93" s="135"/>
      <c r="AW93" s="131">
        <v>2</v>
      </c>
      <c r="AX93" s="125">
        <v>8910</v>
      </c>
      <c r="AY93" s="122">
        <v>13883</v>
      </c>
      <c r="AZ93" s="122">
        <v>4144</v>
      </c>
      <c r="BA93" s="122">
        <v>2</v>
      </c>
      <c r="BB93" s="122">
        <v>129</v>
      </c>
      <c r="BC93" s="122"/>
      <c r="BD93" s="126">
        <v>27068</v>
      </c>
      <c r="BE93" s="131"/>
      <c r="BF93" s="131"/>
      <c r="BG93" s="131"/>
      <c r="BH93" s="131"/>
      <c r="BI93" s="125">
        <v>15</v>
      </c>
      <c r="BJ93" s="122"/>
      <c r="BK93" s="126">
        <v>15</v>
      </c>
      <c r="BL93" s="131">
        <v>35</v>
      </c>
      <c r="BM93" s="125">
        <v>45</v>
      </c>
      <c r="BN93" s="122"/>
      <c r="BO93" s="126">
        <v>45</v>
      </c>
      <c r="BP93" s="125">
        <v>12</v>
      </c>
      <c r="BQ93" s="122">
        <v>81</v>
      </c>
      <c r="BR93" s="122"/>
      <c r="BS93" s="122"/>
      <c r="BT93" s="126">
        <v>93</v>
      </c>
      <c r="BU93" s="131">
        <v>237</v>
      </c>
      <c r="BV93" s="131">
        <v>0</v>
      </c>
      <c r="BW93" s="125">
        <v>43006</v>
      </c>
      <c r="BX93" s="122">
        <v>644</v>
      </c>
      <c r="BY93" s="122">
        <v>13398</v>
      </c>
      <c r="BZ93" s="122">
        <v>593</v>
      </c>
      <c r="CA93" s="122"/>
      <c r="CB93" s="122">
        <v>70</v>
      </c>
      <c r="CC93" s="122">
        <v>60</v>
      </c>
      <c r="CD93" s="122">
        <v>88</v>
      </c>
      <c r="CE93" s="122">
        <v>35</v>
      </c>
      <c r="CF93" s="126">
        <v>57894</v>
      </c>
      <c r="CG93" s="125">
        <v>23</v>
      </c>
      <c r="CH93" s="122">
        <v>95</v>
      </c>
      <c r="CI93" s="122">
        <v>47</v>
      </c>
      <c r="CJ93" s="122">
        <v>85</v>
      </c>
      <c r="CK93" s="122"/>
      <c r="CL93" s="122">
        <v>4</v>
      </c>
      <c r="CM93" s="122"/>
      <c r="CN93" s="126">
        <v>254</v>
      </c>
      <c r="CO93" s="131"/>
      <c r="CP93" s="125"/>
      <c r="CQ93" s="122">
        <v>8</v>
      </c>
      <c r="CR93" s="126">
        <v>8</v>
      </c>
      <c r="CS93" s="131">
        <v>2</v>
      </c>
      <c r="CT93" s="131">
        <v>1599</v>
      </c>
      <c r="CU93" s="131"/>
      <c r="CV93" s="125"/>
      <c r="CW93" s="122">
        <v>389</v>
      </c>
      <c r="CX93" s="126">
        <v>389</v>
      </c>
      <c r="CY93" s="131"/>
      <c r="CZ93" s="131"/>
      <c r="DA93" s="131"/>
      <c r="DB93" s="131"/>
      <c r="DC93" s="125">
        <v>60</v>
      </c>
      <c r="DD93" s="122">
        <v>46</v>
      </c>
      <c r="DE93" s="122">
        <v>72</v>
      </c>
      <c r="DF93" s="122">
        <v>0</v>
      </c>
      <c r="DG93" s="126">
        <v>178</v>
      </c>
      <c r="DH93" s="125">
        <v>33</v>
      </c>
      <c r="DI93" s="122">
        <v>27</v>
      </c>
      <c r="DJ93" s="122">
        <v>36</v>
      </c>
      <c r="DK93" s="122">
        <v>18</v>
      </c>
      <c r="DL93" s="122">
        <v>33</v>
      </c>
      <c r="DM93" s="122">
        <v>52</v>
      </c>
      <c r="DN93" s="122">
        <v>3</v>
      </c>
      <c r="DO93" s="122">
        <v>1</v>
      </c>
      <c r="DP93" s="122">
        <v>9</v>
      </c>
      <c r="DQ93" s="122">
        <v>3</v>
      </c>
      <c r="DR93" s="122">
        <v>12</v>
      </c>
      <c r="DS93" s="126">
        <v>227</v>
      </c>
      <c r="DT93" s="131"/>
      <c r="DU93" s="133"/>
      <c r="DV93" s="125">
        <v>1</v>
      </c>
      <c r="DW93" s="122">
        <v>18</v>
      </c>
      <c r="DX93" s="122">
        <v>10</v>
      </c>
      <c r="DY93" s="126">
        <v>29</v>
      </c>
      <c r="DZ93" s="131">
        <v>3</v>
      </c>
      <c r="EA93" s="125">
        <v>4</v>
      </c>
      <c r="EB93" s="122">
        <v>2554</v>
      </c>
      <c r="EC93" s="126">
        <v>2558</v>
      </c>
      <c r="ED93" s="125"/>
      <c r="EE93" s="122"/>
      <c r="EF93" s="126"/>
      <c r="EG93" s="131"/>
      <c r="EH93" s="131"/>
      <c r="EI93" s="131">
        <v>1586</v>
      </c>
      <c r="EJ93" s="125">
        <v>320</v>
      </c>
      <c r="EK93" s="122">
        <v>14</v>
      </c>
      <c r="EL93" s="126">
        <v>334</v>
      </c>
      <c r="EM93" s="125">
        <v>173</v>
      </c>
      <c r="EN93" s="122">
        <v>210</v>
      </c>
      <c r="EO93" s="126">
        <v>383</v>
      </c>
      <c r="EP93" s="133"/>
      <c r="EQ93" s="133">
        <v>1</v>
      </c>
      <c r="ER93" s="122">
        <v>16</v>
      </c>
      <c r="ES93" s="122"/>
      <c r="ET93" s="135">
        <v>17</v>
      </c>
      <c r="EU93" s="133">
        <v>40</v>
      </c>
      <c r="EV93" s="122"/>
      <c r="EW93" s="122">
        <v>27</v>
      </c>
      <c r="EX93" s="122"/>
      <c r="EY93" s="135">
        <v>67</v>
      </c>
      <c r="EZ93" s="463">
        <v>2206266</v>
      </c>
      <c r="FA93" s="454">
        <v>8.7024592291016167E-2</v>
      </c>
    </row>
    <row r="94" spans="1:157" x14ac:dyDescent="0.2">
      <c r="B94" s="124" t="s">
        <v>486</v>
      </c>
      <c r="C94" s="125">
        <v>70</v>
      </c>
      <c r="D94" s="122"/>
      <c r="E94" s="129">
        <v>70</v>
      </c>
      <c r="F94" s="131"/>
      <c r="G94" s="125">
        <v>25</v>
      </c>
      <c r="H94" s="122"/>
      <c r="I94" s="126">
        <v>25</v>
      </c>
      <c r="J94" s="131"/>
      <c r="K94" s="133">
        <v>414</v>
      </c>
      <c r="L94" s="125">
        <v>15</v>
      </c>
      <c r="M94" s="122">
        <v>6</v>
      </c>
      <c r="N94" s="122">
        <v>126107</v>
      </c>
      <c r="O94" s="122">
        <v>4</v>
      </c>
      <c r="P94" s="122"/>
      <c r="Q94" s="122"/>
      <c r="R94" s="122"/>
      <c r="S94" s="126">
        <v>126132</v>
      </c>
      <c r="T94" s="125">
        <v>138</v>
      </c>
      <c r="U94" s="122">
        <v>23</v>
      </c>
      <c r="V94" s="126">
        <v>161</v>
      </c>
      <c r="W94" s="125">
        <v>4163</v>
      </c>
      <c r="X94" s="122">
        <v>18</v>
      </c>
      <c r="Y94" s="122">
        <v>1</v>
      </c>
      <c r="Z94" s="126">
        <v>4182</v>
      </c>
      <c r="AA94" s="125">
        <v>42</v>
      </c>
      <c r="AB94" s="122">
        <v>1</v>
      </c>
      <c r="AC94" s="122"/>
      <c r="AD94" s="126">
        <v>43</v>
      </c>
      <c r="AE94" s="125">
        <v>10</v>
      </c>
      <c r="AF94" s="122"/>
      <c r="AG94" s="122"/>
      <c r="AH94" s="129">
        <v>10</v>
      </c>
      <c r="AI94" s="131"/>
      <c r="AJ94" s="131"/>
      <c r="AK94" s="131"/>
      <c r="AL94" s="125">
        <v>1</v>
      </c>
      <c r="AM94" s="122"/>
      <c r="AN94" s="126">
        <v>1</v>
      </c>
      <c r="AO94" s="125"/>
      <c r="AP94" s="122"/>
      <c r="AQ94" s="122"/>
      <c r="AR94" s="122"/>
      <c r="AS94" s="122"/>
      <c r="AT94" s="122"/>
      <c r="AU94" s="126"/>
      <c r="AV94" s="135"/>
      <c r="AW94" s="131"/>
      <c r="AX94" s="125">
        <v>100</v>
      </c>
      <c r="AY94" s="122">
        <v>107</v>
      </c>
      <c r="AZ94" s="122">
        <v>290</v>
      </c>
      <c r="BA94" s="122">
        <v>4</v>
      </c>
      <c r="BB94" s="122">
        <v>3</v>
      </c>
      <c r="BC94" s="122"/>
      <c r="BD94" s="126">
        <v>504</v>
      </c>
      <c r="BE94" s="131"/>
      <c r="BF94" s="131">
        <v>3</v>
      </c>
      <c r="BG94" s="131">
        <v>1</v>
      </c>
      <c r="BH94" s="131"/>
      <c r="BI94" s="125">
        <v>6</v>
      </c>
      <c r="BJ94" s="122"/>
      <c r="BK94" s="126">
        <v>6</v>
      </c>
      <c r="BL94" s="131"/>
      <c r="BM94" s="125">
        <v>2</v>
      </c>
      <c r="BN94" s="122"/>
      <c r="BO94" s="126">
        <v>2</v>
      </c>
      <c r="BP94" s="125">
        <v>10</v>
      </c>
      <c r="BQ94" s="122"/>
      <c r="BR94" s="122"/>
      <c r="BS94" s="122"/>
      <c r="BT94" s="126">
        <v>10</v>
      </c>
      <c r="BU94" s="131">
        <v>82</v>
      </c>
      <c r="BV94" s="131"/>
      <c r="BW94" s="125">
        <v>85787</v>
      </c>
      <c r="BX94" s="122">
        <v>30</v>
      </c>
      <c r="BY94" s="122">
        <v>19069</v>
      </c>
      <c r="BZ94" s="122">
        <v>6</v>
      </c>
      <c r="CA94" s="122"/>
      <c r="CB94" s="122"/>
      <c r="CC94" s="122">
        <v>634</v>
      </c>
      <c r="CD94" s="122">
        <v>183</v>
      </c>
      <c r="CE94" s="122"/>
      <c r="CF94" s="126">
        <v>105709</v>
      </c>
      <c r="CG94" s="125">
        <v>1</v>
      </c>
      <c r="CH94" s="122">
        <v>313</v>
      </c>
      <c r="CI94" s="122">
        <v>26</v>
      </c>
      <c r="CJ94" s="122">
        <v>0</v>
      </c>
      <c r="CK94" s="122"/>
      <c r="CL94" s="122"/>
      <c r="CM94" s="122"/>
      <c r="CN94" s="126">
        <v>340</v>
      </c>
      <c r="CO94" s="131"/>
      <c r="CP94" s="125"/>
      <c r="CQ94" s="122"/>
      <c r="CR94" s="126"/>
      <c r="CS94" s="131">
        <v>2</v>
      </c>
      <c r="CT94" s="131">
        <v>1478</v>
      </c>
      <c r="CU94" s="131"/>
      <c r="CV94" s="125"/>
      <c r="CW94" s="122">
        <v>1</v>
      </c>
      <c r="CX94" s="126">
        <v>1</v>
      </c>
      <c r="CY94" s="131">
        <v>1</v>
      </c>
      <c r="CZ94" s="131"/>
      <c r="DA94" s="131"/>
      <c r="DB94" s="131"/>
      <c r="DC94" s="125">
        <v>0</v>
      </c>
      <c r="DD94" s="122">
        <v>4</v>
      </c>
      <c r="DE94" s="122">
        <v>15</v>
      </c>
      <c r="DF94" s="122"/>
      <c r="DG94" s="126">
        <v>19</v>
      </c>
      <c r="DH94" s="125">
        <v>16</v>
      </c>
      <c r="DI94" s="122">
        <v>151</v>
      </c>
      <c r="DJ94" s="122">
        <v>22</v>
      </c>
      <c r="DK94" s="122">
        <v>33</v>
      </c>
      <c r="DL94" s="122">
        <v>35</v>
      </c>
      <c r="DM94" s="122">
        <v>368</v>
      </c>
      <c r="DN94" s="122">
        <v>1</v>
      </c>
      <c r="DO94" s="122"/>
      <c r="DP94" s="122">
        <v>22</v>
      </c>
      <c r="DQ94" s="122">
        <v>5</v>
      </c>
      <c r="DR94" s="122"/>
      <c r="DS94" s="126">
        <v>653</v>
      </c>
      <c r="DT94" s="131"/>
      <c r="DU94" s="133"/>
      <c r="DV94" s="125"/>
      <c r="DW94" s="122">
        <v>3</v>
      </c>
      <c r="DX94" s="122"/>
      <c r="DY94" s="126">
        <v>3</v>
      </c>
      <c r="DZ94" s="131"/>
      <c r="EA94" s="125"/>
      <c r="EB94" s="122">
        <v>10</v>
      </c>
      <c r="EC94" s="126">
        <v>10</v>
      </c>
      <c r="ED94" s="125"/>
      <c r="EE94" s="122"/>
      <c r="EF94" s="126"/>
      <c r="EG94" s="131"/>
      <c r="EH94" s="131"/>
      <c r="EI94" s="131">
        <v>18</v>
      </c>
      <c r="EJ94" s="125">
        <v>2</v>
      </c>
      <c r="EK94" s="122">
        <v>1</v>
      </c>
      <c r="EL94" s="126">
        <v>3</v>
      </c>
      <c r="EM94" s="125">
        <v>5</v>
      </c>
      <c r="EN94" s="122"/>
      <c r="EO94" s="126">
        <v>5</v>
      </c>
      <c r="EP94" s="133"/>
      <c r="EQ94" s="133"/>
      <c r="ER94" s="122">
        <v>1</v>
      </c>
      <c r="ES94" s="122"/>
      <c r="ET94" s="135">
        <v>1</v>
      </c>
      <c r="EU94" s="133">
        <v>299</v>
      </c>
      <c r="EV94" s="122"/>
      <c r="EW94" s="122"/>
      <c r="EX94" s="122"/>
      <c r="EY94" s="135">
        <v>299</v>
      </c>
      <c r="EZ94" s="463">
        <v>240188</v>
      </c>
      <c r="FA94" s="454">
        <v>9.4740447313218772E-3</v>
      </c>
    </row>
    <row r="95" spans="1:157" x14ac:dyDescent="0.2">
      <c r="B95" s="124" t="s">
        <v>487</v>
      </c>
      <c r="C95" s="125">
        <v>87</v>
      </c>
      <c r="D95" s="122"/>
      <c r="E95" s="129">
        <v>87</v>
      </c>
      <c r="F95" s="131"/>
      <c r="G95" s="125">
        <v>59</v>
      </c>
      <c r="H95" s="122"/>
      <c r="I95" s="126">
        <v>59</v>
      </c>
      <c r="J95" s="131"/>
      <c r="K95" s="133">
        <v>415</v>
      </c>
      <c r="L95" s="125">
        <v>1</v>
      </c>
      <c r="M95" s="122"/>
      <c r="N95" s="122">
        <v>3823</v>
      </c>
      <c r="O95" s="122">
        <v>1</v>
      </c>
      <c r="P95" s="122"/>
      <c r="Q95" s="122"/>
      <c r="R95" s="122"/>
      <c r="S95" s="126">
        <v>3825</v>
      </c>
      <c r="T95" s="125">
        <v>107</v>
      </c>
      <c r="U95" s="122">
        <v>9</v>
      </c>
      <c r="V95" s="126">
        <v>116</v>
      </c>
      <c r="W95" s="125">
        <v>1083</v>
      </c>
      <c r="X95" s="122">
        <v>9</v>
      </c>
      <c r="Y95" s="122"/>
      <c r="Z95" s="126">
        <v>1092</v>
      </c>
      <c r="AA95" s="125">
        <v>12</v>
      </c>
      <c r="AB95" s="122"/>
      <c r="AC95" s="122"/>
      <c r="AD95" s="126">
        <v>12</v>
      </c>
      <c r="AE95" s="125">
        <v>1</v>
      </c>
      <c r="AF95" s="122"/>
      <c r="AG95" s="122">
        <v>1</v>
      </c>
      <c r="AH95" s="129">
        <v>2</v>
      </c>
      <c r="AI95" s="131"/>
      <c r="AJ95" s="131"/>
      <c r="AK95" s="131"/>
      <c r="AL95" s="125"/>
      <c r="AM95" s="122"/>
      <c r="AN95" s="126"/>
      <c r="AO95" s="125"/>
      <c r="AP95" s="122"/>
      <c r="AQ95" s="122"/>
      <c r="AR95" s="122"/>
      <c r="AS95" s="122"/>
      <c r="AT95" s="122"/>
      <c r="AU95" s="126"/>
      <c r="AV95" s="135"/>
      <c r="AW95" s="131"/>
      <c r="AX95" s="125">
        <v>3</v>
      </c>
      <c r="AY95" s="122">
        <v>24</v>
      </c>
      <c r="AZ95" s="122">
        <v>65</v>
      </c>
      <c r="BA95" s="122"/>
      <c r="BB95" s="122">
        <v>1</v>
      </c>
      <c r="BC95" s="122"/>
      <c r="BD95" s="126">
        <v>93</v>
      </c>
      <c r="BE95" s="131"/>
      <c r="BF95" s="131"/>
      <c r="BG95" s="131"/>
      <c r="BH95" s="131"/>
      <c r="BI95" s="125">
        <v>14</v>
      </c>
      <c r="BJ95" s="122"/>
      <c r="BK95" s="126">
        <v>14</v>
      </c>
      <c r="BL95" s="131"/>
      <c r="BM95" s="125">
        <v>3</v>
      </c>
      <c r="BN95" s="122"/>
      <c r="BO95" s="126">
        <v>3</v>
      </c>
      <c r="BP95" s="125">
        <v>27</v>
      </c>
      <c r="BQ95" s="122"/>
      <c r="BR95" s="122"/>
      <c r="BS95" s="122"/>
      <c r="BT95" s="126">
        <v>27</v>
      </c>
      <c r="BU95" s="131">
        <v>24</v>
      </c>
      <c r="BV95" s="131"/>
      <c r="BW95" s="125">
        <v>48620</v>
      </c>
      <c r="BX95" s="122">
        <v>1</v>
      </c>
      <c r="BY95" s="122">
        <v>34153</v>
      </c>
      <c r="BZ95" s="122">
        <v>2</v>
      </c>
      <c r="CA95" s="122"/>
      <c r="CB95" s="122"/>
      <c r="CC95" s="122">
        <v>13</v>
      </c>
      <c r="CD95" s="122">
        <v>5</v>
      </c>
      <c r="CE95" s="122"/>
      <c r="CF95" s="126">
        <v>82794</v>
      </c>
      <c r="CG95" s="125">
        <v>0</v>
      </c>
      <c r="CH95" s="122">
        <v>85</v>
      </c>
      <c r="CI95" s="122">
        <v>2</v>
      </c>
      <c r="CJ95" s="122"/>
      <c r="CK95" s="122"/>
      <c r="CL95" s="122"/>
      <c r="CM95" s="122"/>
      <c r="CN95" s="126">
        <v>87</v>
      </c>
      <c r="CO95" s="131"/>
      <c r="CP95" s="125"/>
      <c r="CQ95" s="122"/>
      <c r="CR95" s="126"/>
      <c r="CS95" s="131">
        <v>1</v>
      </c>
      <c r="CT95" s="131">
        <v>53</v>
      </c>
      <c r="CU95" s="131"/>
      <c r="CV95" s="125"/>
      <c r="CW95" s="122"/>
      <c r="CX95" s="126"/>
      <c r="CY95" s="131">
        <v>1</v>
      </c>
      <c r="CZ95" s="131"/>
      <c r="DA95" s="131">
        <v>0</v>
      </c>
      <c r="DB95" s="131"/>
      <c r="DC95" s="125">
        <v>2</v>
      </c>
      <c r="DD95" s="122">
        <v>16</v>
      </c>
      <c r="DE95" s="122">
        <v>19</v>
      </c>
      <c r="DF95" s="122"/>
      <c r="DG95" s="126">
        <v>37</v>
      </c>
      <c r="DH95" s="125">
        <v>1</v>
      </c>
      <c r="DI95" s="122">
        <v>22</v>
      </c>
      <c r="DJ95" s="122"/>
      <c r="DK95" s="122">
        <v>2</v>
      </c>
      <c r="DL95" s="122">
        <v>4</v>
      </c>
      <c r="DM95" s="122">
        <v>23</v>
      </c>
      <c r="DN95" s="122">
        <v>2</v>
      </c>
      <c r="DO95" s="122"/>
      <c r="DP95" s="122">
        <v>1</v>
      </c>
      <c r="DQ95" s="122">
        <v>4</v>
      </c>
      <c r="DR95" s="122"/>
      <c r="DS95" s="126">
        <v>59</v>
      </c>
      <c r="DT95" s="131"/>
      <c r="DU95" s="133"/>
      <c r="DV95" s="125"/>
      <c r="DW95" s="122">
        <v>2</v>
      </c>
      <c r="DX95" s="122"/>
      <c r="DY95" s="126">
        <v>2</v>
      </c>
      <c r="DZ95" s="131"/>
      <c r="EA95" s="125"/>
      <c r="EB95" s="122">
        <v>5</v>
      </c>
      <c r="EC95" s="126">
        <v>5</v>
      </c>
      <c r="ED95" s="125"/>
      <c r="EE95" s="122"/>
      <c r="EF95" s="126"/>
      <c r="EG95" s="131"/>
      <c r="EH95" s="131"/>
      <c r="EI95" s="131">
        <v>27</v>
      </c>
      <c r="EJ95" s="125"/>
      <c r="EK95" s="122"/>
      <c r="EL95" s="126"/>
      <c r="EM95" s="125">
        <v>2</v>
      </c>
      <c r="EN95" s="122"/>
      <c r="EO95" s="126">
        <v>2</v>
      </c>
      <c r="EP95" s="133"/>
      <c r="EQ95" s="133"/>
      <c r="ER95" s="122"/>
      <c r="ES95" s="122"/>
      <c r="ET95" s="135"/>
      <c r="EU95" s="133">
        <v>40</v>
      </c>
      <c r="EV95" s="122"/>
      <c r="EW95" s="122"/>
      <c r="EX95" s="122"/>
      <c r="EY95" s="135">
        <v>40</v>
      </c>
      <c r="EZ95" s="463">
        <v>88877</v>
      </c>
      <c r="FA95" s="454">
        <v>3.5056900160944531E-3</v>
      </c>
    </row>
    <row r="96" spans="1:157" x14ac:dyDescent="0.2">
      <c r="B96" s="124" t="s">
        <v>488</v>
      </c>
      <c r="C96" s="125">
        <v>248</v>
      </c>
      <c r="D96" s="122"/>
      <c r="E96" s="129">
        <v>248</v>
      </c>
      <c r="F96" s="131"/>
      <c r="G96" s="125">
        <v>7</v>
      </c>
      <c r="H96" s="122"/>
      <c r="I96" s="126">
        <v>7</v>
      </c>
      <c r="J96" s="131"/>
      <c r="K96" s="133">
        <v>147</v>
      </c>
      <c r="L96" s="125">
        <v>8</v>
      </c>
      <c r="M96" s="122">
        <v>16</v>
      </c>
      <c r="N96" s="122">
        <v>45881</v>
      </c>
      <c r="O96" s="122">
        <v>6</v>
      </c>
      <c r="P96" s="122">
        <v>1</v>
      </c>
      <c r="Q96" s="122"/>
      <c r="R96" s="122"/>
      <c r="S96" s="126">
        <v>45912</v>
      </c>
      <c r="T96" s="125">
        <v>22</v>
      </c>
      <c r="U96" s="122">
        <v>10</v>
      </c>
      <c r="V96" s="126">
        <v>32</v>
      </c>
      <c r="W96" s="125">
        <v>1066</v>
      </c>
      <c r="X96" s="122">
        <v>7</v>
      </c>
      <c r="Y96" s="122"/>
      <c r="Z96" s="126">
        <v>1073</v>
      </c>
      <c r="AA96" s="125">
        <v>62</v>
      </c>
      <c r="AB96" s="122"/>
      <c r="AC96" s="122"/>
      <c r="AD96" s="126">
        <v>62</v>
      </c>
      <c r="AE96" s="125">
        <v>34</v>
      </c>
      <c r="AF96" s="122"/>
      <c r="AG96" s="122">
        <v>3</v>
      </c>
      <c r="AH96" s="129">
        <v>37</v>
      </c>
      <c r="AI96" s="131"/>
      <c r="AJ96" s="131"/>
      <c r="AK96" s="131"/>
      <c r="AL96" s="125">
        <v>1</v>
      </c>
      <c r="AM96" s="122"/>
      <c r="AN96" s="126">
        <v>1</v>
      </c>
      <c r="AO96" s="125"/>
      <c r="AP96" s="122"/>
      <c r="AQ96" s="122"/>
      <c r="AR96" s="122"/>
      <c r="AS96" s="122"/>
      <c r="AT96" s="122"/>
      <c r="AU96" s="126"/>
      <c r="AV96" s="135"/>
      <c r="AW96" s="131">
        <v>2</v>
      </c>
      <c r="AX96" s="125">
        <v>35731</v>
      </c>
      <c r="AY96" s="122">
        <v>3105</v>
      </c>
      <c r="AZ96" s="122">
        <v>8645</v>
      </c>
      <c r="BA96" s="122">
        <v>0</v>
      </c>
      <c r="BB96" s="122">
        <v>102</v>
      </c>
      <c r="BC96" s="122"/>
      <c r="BD96" s="126">
        <v>47583</v>
      </c>
      <c r="BE96" s="131">
        <v>1</v>
      </c>
      <c r="BF96" s="131"/>
      <c r="BG96" s="131"/>
      <c r="BH96" s="131">
        <v>2</v>
      </c>
      <c r="BI96" s="125">
        <v>17</v>
      </c>
      <c r="BJ96" s="122"/>
      <c r="BK96" s="126">
        <v>17</v>
      </c>
      <c r="BL96" s="131"/>
      <c r="BM96" s="125">
        <v>1</v>
      </c>
      <c r="BN96" s="122"/>
      <c r="BO96" s="126">
        <v>1</v>
      </c>
      <c r="BP96" s="125">
        <v>31</v>
      </c>
      <c r="BQ96" s="122">
        <v>1</v>
      </c>
      <c r="BR96" s="122">
        <v>5</v>
      </c>
      <c r="BS96" s="122"/>
      <c r="BT96" s="126">
        <v>37</v>
      </c>
      <c r="BU96" s="131">
        <v>20</v>
      </c>
      <c r="BV96" s="131"/>
      <c r="BW96" s="125">
        <v>35410</v>
      </c>
      <c r="BX96" s="122">
        <v>13</v>
      </c>
      <c r="BY96" s="122">
        <v>1853</v>
      </c>
      <c r="BZ96" s="122">
        <v>2</v>
      </c>
      <c r="CA96" s="122">
        <v>4</v>
      </c>
      <c r="CB96" s="122">
        <v>1</v>
      </c>
      <c r="CC96" s="122">
        <v>139</v>
      </c>
      <c r="CD96" s="122">
        <v>38</v>
      </c>
      <c r="CE96" s="122"/>
      <c r="CF96" s="126">
        <v>37460</v>
      </c>
      <c r="CG96" s="125">
        <v>1</v>
      </c>
      <c r="CH96" s="122">
        <v>108</v>
      </c>
      <c r="CI96" s="122">
        <v>50</v>
      </c>
      <c r="CJ96" s="122">
        <v>0</v>
      </c>
      <c r="CK96" s="122">
        <v>1</v>
      </c>
      <c r="CL96" s="122"/>
      <c r="CM96" s="122"/>
      <c r="CN96" s="126">
        <v>160</v>
      </c>
      <c r="CO96" s="131"/>
      <c r="CP96" s="125"/>
      <c r="CQ96" s="122"/>
      <c r="CR96" s="126"/>
      <c r="CS96" s="131">
        <v>3</v>
      </c>
      <c r="CT96" s="131">
        <v>6668</v>
      </c>
      <c r="CU96" s="131"/>
      <c r="CV96" s="125"/>
      <c r="CW96" s="122">
        <v>2</v>
      </c>
      <c r="CX96" s="126">
        <v>2</v>
      </c>
      <c r="CY96" s="131">
        <v>1</v>
      </c>
      <c r="CZ96" s="131"/>
      <c r="DA96" s="131"/>
      <c r="DB96" s="131"/>
      <c r="DC96" s="125">
        <v>5</v>
      </c>
      <c r="DD96" s="122">
        <v>44</v>
      </c>
      <c r="DE96" s="122">
        <v>12</v>
      </c>
      <c r="DF96" s="122"/>
      <c r="DG96" s="126">
        <v>61</v>
      </c>
      <c r="DH96" s="125">
        <v>55</v>
      </c>
      <c r="DI96" s="122">
        <v>72</v>
      </c>
      <c r="DJ96" s="122">
        <v>12</v>
      </c>
      <c r="DK96" s="122">
        <v>35</v>
      </c>
      <c r="DL96" s="122">
        <v>37</v>
      </c>
      <c r="DM96" s="122">
        <v>87</v>
      </c>
      <c r="DN96" s="122">
        <v>16</v>
      </c>
      <c r="DO96" s="122">
        <v>4</v>
      </c>
      <c r="DP96" s="122">
        <v>19</v>
      </c>
      <c r="DQ96" s="122">
        <v>22</v>
      </c>
      <c r="DR96" s="122"/>
      <c r="DS96" s="126">
        <v>359</v>
      </c>
      <c r="DT96" s="131"/>
      <c r="DU96" s="133"/>
      <c r="DV96" s="125"/>
      <c r="DW96" s="122">
        <v>1</v>
      </c>
      <c r="DX96" s="122"/>
      <c r="DY96" s="126">
        <v>1</v>
      </c>
      <c r="DZ96" s="131"/>
      <c r="EA96" s="125">
        <v>11</v>
      </c>
      <c r="EB96" s="122">
        <v>6</v>
      </c>
      <c r="EC96" s="126">
        <v>17</v>
      </c>
      <c r="ED96" s="125"/>
      <c r="EE96" s="122"/>
      <c r="EF96" s="126"/>
      <c r="EG96" s="131"/>
      <c r="EH96" s="131"/>
      <c r="EI96" s="131">
        <v>150</v>
      </c>
      <c r="EJ96" s="125">
        <v>4</v>
      </c>
      <c r="EK96" s="122">
        <v>17</v>
      </c>
      <c r="EL96" s="126">
        <v>21</v>
      </c>
      <c r="EM96" s="125">
        <v>13</v>
      </c>
      <c r="EN96" s="122">
        <v>1</v>
      </c>
      <c r="EO96" s="126">
        <v>14</v>
      </c>
      <c r="EP96" s="133"/>
      <c r="EQ96" s="133"/>
      <c r="ER96" s="122">
        <v>1</v>
      </c>
      <c r="ES96" s="122"/>
      <c r="ET96" s="135">
        <v>1</v>
      </c>
      <c r="EU96" s="133">
        <v>17</v>
      </c>
      <c r="EV96" s="122">
        <v>0</v>
      </c>
      <c r="EW96" s="122"/>
      <c r="EX96" s="122"/>
      <c r="EY96" s="135">
        <v>17</v>
      </c>
      <c r="EZ96" s="463">
        <v>140117</v>
      </c>
      <c r="FA96" s="454">
        <v>5.5268153513856957E-3</v>
      </c>
    </row>
    <row r="97" spans="2:157" x14ac:dyDescent="0.2">
      <c r="B97" s="124" t="s">
        <v>489</v>
      </c>
      <c r="C97" s="125">
        <v>50</v>
      </c>
      <c r="D97" s="122"/>
      <c r="E97" s="129">
        <v>50</v>
      </c>
      <c r="F97" s="131"/>
      <c r="G97" s="125">
        <v>81</v>
      </c>
      <c r="H97" s="122"/>
      <c r="I97" s="126">
        <v>81</v>
      </c>
      <c r="J97" s="131"/>
      <c r="K97" s="133">
        <v>177</v>
      </c>
      <c r="L97" s="125">
        <v>2</v>
      </c>
      <c r="M97" s="122">
        <v>2</v>
      </c>
      <c r="N97" s="122">
        <v>8058</v>
      </c>
      <c r="O97" s="122"/>
      <c r="P97" s="122"/>
      <c r="Q97" s="122"/>
      <c r="R97" s="122"/>
      <c r="S97" s="126">
        <v>8062</v>
      </c>
      <c r="T97" s="125">
        <v>27</v>
      </c>
      <c r="U97" s="122">
        <v>2</v>
      </c>
      <c r="V97" s="126">
        <v>29</v>
      </c>
      <c r="W97" s="125">
        <v>943</v>
      </c>
      <c r="X97" s="122">
        <v>19</v>
      </c>
      <c r="Y97" s="122"/>
      <c r="Z97" s="126">
        <v>962</v>
      </c>
      <c r="AA97" s="125">
        <v>8</v>
      </c>
      <c r="AB97" s="122"/>
      <c r="AC97" s="122"/>
      <c r="AD97" s="126">
        <v>8</v>
      </c>
      <c r="AE97" s="125">
        <v>5</v>
      </c>
      <c r="AF97" s="122"/>
      <c r="AG97" s="122"/>
      <c r="AH97" s="129">
        <v>5</v>
      </c>
      <c r="AI97" s="131"/>
      <c r="AJ97" s="131"/>
      <c r="AK97" s="131"/>
      <c r="AL97" s="125"/>
      <c r="AM97" s="122"/>
      <c r="AN97" s="126"/>
      <c r="AO97" s="125"/>
      <c r="AP97" s="122"/>
      <c r="AQ97" s="122"/>
      <c r="AR97" s="122"/>
      <c r="AS97" s="122"/>
      <c r="AT97" s="122"/>
      <c r="AU97" s="126"/>
      <c r="AV97" s="135"/>
      <c r="AW97" s="131">
        <v>2</v>
      </c>
      <c r="AX97" s="125">
        <v>1</v>
      </c>
      <c r="AY97" s="122">
        <v>65</v>
      </c>
      <c r="AZ97" s="122">
        <v>119</v>
      </c>
      <c r="BA97" s="122">
        <v>1</v>
      </c>
      <c r="BB97" s="122">
        <v>32</v>
      </c>
      <c r="BC97" s="122"/>
      <c r="BD97" s="126">
        <v>218</v>
      </c>
      <c r="BE97" s="131"/>
      <c r="BF97" s="131">
        <v>4</v>
      </c>
      <c r="BG97" s="131"/>
      <c r="BH97" s="131"/>
      <c r="BI97" s="125">
        <v>7</v>
      </c>
      <c r="BJ97" s="122"/>
      <c r="BK97" s="126">
        <v>7</v>
      </c>
      <c r="BL97" s="131"/>
      <c r="BM97" s="125">
        <v>18</v>
      </c>
      <c r="BN97" s="122"/>
      <c r="BO97" s="126">
        <v>18</v>
      </c>
      <c r="BP97" s="125">
        <v>11</v>
      </c>
      <c r="BQ97" s="122"/>
      <c r="BR97" s="122"/>
      <c r="BS97" s="122"/>
      <c r="BT97" s="126">
        <v>11</v>
      </c>
      <c r="BU97" s="131">
        <v>21</v>
      </c>
      <c r="BV97" s="131"/>
      <c r="BW97" s="125">
        <v>115300</v>
      </c>
      <c r="BX97" s="122">
        <v>1</v>
      </c>
      <c r="BY97" s="122">
        <v>8975</v>
      </c>
      <c r="BZ97" s="122"/>
      <c r="CA97" s="122"/>
      <c r="CB97" s="122">
        <v>1</v>
      </c>
      <c r="CC97" s="122">
        <v>4</v>
      </c>
      <c r="CD97" s="122">
        <v>3</v>
      </c>
      <c r="CE97" s="122"/>
      <c r="CF97" s="126">
        <v>124284</v>
      </c>
      <c r="CG97" s="125">
        <v>2</v>
      </c>
      <c r="CH97" s="122">
        <v>50</v>
      </c>
      <c r="CI97" s="122">
        <v>12</v>
      </c>
      <c r="CJ97" s="122"/>
      <c r="CK97" s="122"/>
      <c r="CL97" s="122"/>
      <c r="CM97" s="122"/>
      <c r="CN97" s="126">
        <v>64</v>
      </c>
      <c r="CO97" s="131"/>
      <c r="CP97" s="125"/>
      <c r="CQ97" s="122"/>
      <c r="CR97" s="126"/>
      <c r="CS97" s="131"/>
      <c r="CT97" s="131">
        <v>156</v>
      </c>
      <c r="CU97" s="131"/>
      <c r="CV97" s="125"/>
      <c r="CW97" s="122"/>
      <c r="CX97" s="126"/>
      <c r="CY97" s="131">
        <v>2</v>
      </c>
      <c r="CZ97" s="131"/>
      <c r="DA97" s="131"/>
      <c r="DB97" s="131"/>
      <c r="DC97" s="125">
        <v>3</v>
      </c>
      <c r="DD97" s="122">
        <v>4</v>
      </c>
      <c r="DE97" s="122">
        <v>5</v>
      </c>
      <c r="DF97" s="122"/>
      <c r="DG97" s="126">
        <v>12</v>
      </c>
      <c r="DH97" s="125">
        <v>4</v>
      </c>
      <c r="DI97" s="122">
        <v>38</v>
      </c>
      <c r="DJ97" s="122">
        <v>2</v>
      </c>
      <c r="DK97" s="122">
        <v>6</v>
      </c>
      <c r="DL97" s="122">
        <v>4</v>
      </c>
      <c r="DM97" s="122">
        <v>51</v>
      </c>
      <c r="DN97" s="122">
        <v>1</v>
      </c>
      <c r="DO97" s="122"/>
      <c r="DP97" s="122">
        <v>7</v>
      </c>
      <c r="DQ97" s="122">
        <v>7</v>
      </c>
      <c r="DR97" s="122"/>
      <c r="DS97" s="126">
        <v>120</v>
      </c>
      <c r="DT97" s="131"/>
      <c r="DU97" s="133"/>
      <c r="DV97" s="125"/>
      <c r="DW97" s="122"/>
      <c r="DX97" s="122"/>
      <c r="DY97" s="126"/>
      <c r="DZ97" s="131"/>
      <c r="EA97" s="125">
        <v>1</v>
      </c>
      <c r="EB97" s="122">
        <v>1</v>
      </c>
      <c r="EC97" s="126">
        <v>2</v>
      </c>
      <c r="ED97" s="125">
        <v>1</v>
      </c>
      <c r="EE97" s="122"/>
      <c r="EF97" s="126">
        <v>1</v>
      </c>
      <c r="EG97" s="131"/>
      <c r="EH97" s="131"/>
      <c r="EI97" s="131">
        <v>10</v>
      </c>
      <c r="EJ97" s="125">
        <v>1</v>
      </c>
      <c r="EK97" s="122">
        <v>9</v>
      </c>
      <c r="EL97" s="126">
        <v>10</v>
      </c>
      <c r="EM97" s="125">
        <v>10</v>
      </c>
      <c r="EN97" s="122"/>
      <c r="EO97" s="126">
        <v>10</v>
      </c>
      <c r="EP97" s="133"/>
      <c r="EQ97" s="133"/>
      <c r="ER97" s="122">
        <v>4</v>
      </c>
      <c r="ES97" s="122"/>
      <c r="ET97" s="135">
        <v>4</v>
      </c>
      <c r="EU97" s="133"/>
      <c r="EV97" s="122"/>
      <c r="EW97" s="122"/>
      <c r="EX97" s="122"/>
      <c r="EY97" s="135"/>
      <c r="EZ97" s="463">
        <v>134330</v>
      </c>
      <c r="FA97" s="454">
        <v>5.2985512546774513E-3</v>
      </c>
    </row>
    <row r="98" spans="2:157" x14ac:dyDescent="0.2">
      <c r="B98" s="124" t="s">
        <v>490</v>
      </c>
      <c r="C98" s="125">
        <v>331</v>
      </c>
      <c r="D98" s="122">
        <v>113</v>
      </c>
      <c r="E98" s="129">
        <v>444</v>
      </c>
      <c r="F98" s="131"/>
      <c r="G98" s="125">
        <v>22</v>
      </c>
      <c r="H98" s="122"/>
      <c r="I98" s="126">
        <v>22</v>
      </c>
      <c r="J98" s="131"/>
      <c r="K98" s="133">
        <v>7309</v>
      </c>
      <c r="L98" s="125">
        <v>343</v>
      </c>
      <c r="M98" s="122">
        <v>181</v>
      </c>
      <c r="N98" s="122">
        <v>491760</v>
      </c>
      <c r="O98" s="122">
        <v>228</v>
      </c>
      <c r="P98" s="122">
        <v>14</v>
      </c>
      <c r="Q98" s="122">
        <v>23</v>
      </c>
      <c r="R98" s="122">
        <v>15</v>
      </c>
      <c r="S98" s="126">
        <v>492564</v>
      </c>
      <c r="T98" s="125">
        <v>1365</v>
      </c>
      <c r="U98" s="122">
        <v>149</v>
      </c>
      <c r="V98" s="126">
        <v>1514</v>
      </c>
      <c r="W98" s="125">
        <v>26576</v>
      </c>
      <c r="X98" s="122">
        <v>27</v>
      </c>
      <c r="Y98" s="122">
        <v>3</v>
      </c>
      <c r="Z98" s="126">
        <v>26606</v>
      </c>
      <c r="AA98" s="125">
        <v>966</v>
      </c>
      <c r="AB98" s="122">
        <v>14</v>
      </c>
      <c r="AC98" s="122"/>
      <c r="AD98" s="126">
        <v>980</v>
      </c>
      <c r="AE98" s="125">
        <v>71</v>
      </c>
      <c r="AF98" s="122">
        <v>38</v>
      </c>
      <c r="AG98" s="122">
        <v>1</v>
      </c>
      <c r="AH98" s="129">
        <v>110</v>
      </c>
      <c r="AI98" s="131">
        <v>2</v>
      </c>
      <c r="AJ98" s="131"/>
      <c r="AK98" s="131"/>
      <c r="AL98" s="125"/>
      <c r="AM98" s="122">
        <v>47</v>
      </c>
      <c r="AN98" s="126">
        <v>47</v>
      </c>
      <c r="AO98" s="125">
        <v>2</v>
      </c>
      <c r="AP98" s="122">
        <v>26</v>
      </c>
      <c r="AQ98" s="122">
        <v>2</v>
      </c>
      <c r="AR98" s="122">
        <v>81</v>
      </c>
      <c r="AS98" s="122">
        <v>20</v>
      </c>
      <c r="AT98" s="122"/>
      <c r="AU98" s="126">
        <v>131</v>
      </c>
      <c r="AV98" s="135"/>
      <c r="AW98" s="131"/>
      <c r="AX98" s="125">
        <v>540</v>
      </c>
      <c r="AY98" s="122">
        <v>1160</v>
      </c>
      <c r="AZ98" s="122">
        <v>1611</v>
      </c>
      <c r="BA98" s="122">
        <v>21</v>
      </c>
      <c r="BB98" s="122">
        <v>116</v>
      </c>
      <c r="BC98" s="122"/>
      <c r="BD98" s="126">
        <v>3448</v>
      </c>
      <c r="BE98" s="131"/>
      <c r="BF98" s="131">
        <v>54</v>
      </c>
      <c r="BG98" s="131">
        <v>75</v>
      </c>
      <c r="BH98" s="131">
        <v>57</v>
      </c>
      <c r="BI98" s="125">
        <v>23</v>
      </c>
      <c r="BJ98" s="122"/>
      <c r="BK98" s="126">
        <v>23</v>
      </c>
      <c r="BL98" s="131">
        <v>125</v>
      </c>
      <c r="BM98" s="125">
        <v>2</v>
      </c>
      <c r="BN98" s="122"/>
      <c r="BO98" s="126">
        <v>2</v>
      </c>
      <c r="BP98" s="125">
        <v>42</v>
      </c>
      <c r="BQ98" s="122">
        <v>91</v>
      </c>
      <c r="BR98" s="122"/>
      <c r="BS98" s="122"/>
      <c r="BT98" s="126">
        <v>133</v>
      </c>
      <c r="BU98" s="131">
        <v>1265</v>
      </c>
      <c r="BV98" s="131">
        <v>5</v>
      </c>
      <c r="BW98" s="125">
        <v>243572</v>
      </c>
      <c r="BX98" s="122">
        <v>1137</v>
      </c>
      <c r="BY98" s="122">
        <v>52116</v>
      </c>
      <c r="BZ98" s="122">
        <v>830</v>
      </c>
      <c r="CA98" s="122">
        <v>70</v>
      </c>
      <c r="CB98" s="122">
        <v>59</v>
      </c>
      <c r="CC98" s="122">
        <v>176</v>
      </c>
      <c r="CD98" s="122">
        <v>171</v>
      </c>
      <c r="CE98" s="122">
        <v>124</v>
      </c>
      <c r="CF98" s="126">
        <v>298255</v>
      </c>
      <c r="CG98" s="125">
        <v>80</v>
      </c>
      <c r="CH98" s="122">
        <v>1083</v>
      </c>
      <c r="CI98" s="122">
        <v>190</v>
      </c>
      <c r="CJ98" s="122">
        <v>228</v>
      </c>
      <c r="CK98" s="122">
        <v>1</v>
      </c>
      <c r="CL98" s="122">
        <v>3</v>
      </c>
      <c r="CM98" s="122"/>
      <c r="CN98" s="126">
        <v>1585</v>
      </c>
      <c r="CO98" s="131"/>
      <c r="CP98" s="125"/>
      <c r="CQ98" s="122">
        <v>4</v>
      </c>
      <c r="CR98" s="126">
        <v>4</v>
      </c>
      <c r="CS98" s="131">
        <v>4</v>
      </c>
      <c r="CT98" s="131">
        <v>5535</v>
      </c>
      <c r="CU98" s="131"/>
      <c r="CV98" s="125"/>
      <c r="CW98" s="122">
        <v>517</v>
      </c>
      <c r="CX98" s="126">
        <v>517</v>
      </c>
      <c r="CY98" s="131">
        <v>1</v>
      </c>
      <c r="CZ98" s="131"/>
      <c r="DA98" s="131"/>
      <c r="DB98" s="131"/>
      <c r="DC98" s="125">
        <v>230</v>
      </c>
      <c r="DD98" s="122">
        <v>68</v>
      </c>
      <c r="DE98" s="122">
        <v>42</v>
      </c>
      <c r="DF98" s="122">
        <v>1</v>
      </c>
      <c r="DG98" s="126">
        <v>341</v>
      </c>
      <c r="DH98" s="125">
        <v>607</v>
      </c>
      <c r="DI98" s="122">
        <v>10718</v>
      </c>
      <c r="DJ98" s="122">
        <v>319</v>
      </c>
      <c r="DK98" s="122">
        <v>420</v>
      </c>
      <c r="DL98" s="122">
        <v>1282</v>
      </c>
      <c r="DM98" s="122">
        <v>3788</v>
      </c>
      <c r="DN98" s="122">
        <v>63</v>
      </c>
      <c r="DO98" s="122">
        <v>46</v>
      </c>
      <c r="DP98" s="122">
        <v>57</v>
      </c>
      <c r="DQ98" s="122">
        <v>72</v>
      </c>
      <c r="DR98" s="122">
        <v>15</v>
      </c>
      <c r="DS98" s="126">
        <v>17387</v>
      </c>
      <c r="DT98" s="131">
        <v>4</v>
      </c>
      <c r="DU98" s="133">
        <v>12</v>
      </c>
      <c r="DV98" s="125">
        <v>3</v>
      </c>
      <c r="DW98" s="122">
        <v>3</v>
      </c>
      <c r="DX98" s="122">
        <v>6</v>
      </c>
      <c r="DY98" s="126">
        <v>12</v>
      </c>
      <c r="DZ98" s="131">
        <v>3</v>
      </c>
      <c r="EA98" s="125">
        <v>1</v>
      </c>
      <c r="EB98" s="122">
        <v>4057</v>
      </c>
      <c r="EC98" s="126">
        <v>4058</v>
      </c>
      <c r="ED98" s="125"/>
      <c r="EE98" s="122">
        <v>10</v>
      </c>
      <c r="EF98" s="126">
        <v>10</v>
      </c>
      <c r="EG98" s="131"/>
      <c r="EH98" s="131">
        <v>0</v>
      </c>
      <c r="EI98" s="131">
        <v>27</v>
      </c>
      <c r="EJ98" s="125">
        <v>2507</v>
      </c>
      <c r="EK98" s="122">
        <v>6</v>
      </c>
      <c r="EL98" s="126">
        <v>2513</v>
      </c>
      <c r="EM98" s="125">
        <v>22</v>
      </c>
      <c r="EN98" s="122">
        <v>1035</v>
      </c>
      <c r="EO98" s="126">
        <v>1057</v>
      </c>
      <c r="EP98" s="133"/>
      <c r="EQ98" s="133"/>
      <c r="ER98" s="122">
        <v>2</v>
      </c>
      <c r="ES98" s="122"/>
      <c r="ET98" s="135">
        <v>2</v>
      </c>
      <c r="EU98" s="133">
        <v>5</v>
      </c>
      <c r="EV98" s="122"/>
      <c r="EW98" s="122">
        <v>5</v>
      </c>
      <c r="EX98" s="122">
        <v>3</v>
      </c>
      <c r="EY98" s="135">
        <v>13</v>
      </c>
      <c r="EZ98" s="463">
        <v>866256</v>
      </c>
      <c r="FA98" s="454">
        <v>3.4168851452928389E-2</v>
      </c>
    </row>
    <row r="99" spans="2:157" x14ac:dyDescent="0.2">
      <c r="B99" s="124" t="s">
        <v>491</v>
      </c>
      <c r="C99" s="125">
        <v>21</v>
      </c>
      <c r="D99" s="122"/>
      <c r="E99" s="129">
        <v>21</v>
      </c>
      <c r="F99" s="131"/>
      <c r="G99" s="125">
        <v>548</v>
      </c>
      <c r="H99" s="122"/>
      <c r="I99" s="126">
        <v>548</v>
      </c>
      <c r="J99" s="131"/>
      <c r="K99" s="133">
        <v>64</v>
      </c>
      <c r="L99" s="125">
        <v>7</v>
      </c>
      <c r="M99" s="122">
        <v>1</v>
      </c>
      <c r="N99" s="122">
        <v>549</v>
      </c>
      <c r="O99" s="122"/>
      <c r="P99" s="122"/>
      <c r="Q99" s="122"/>
      <c r="R99" s="122"/>
      <c r="S99" s="126">
        <v>557</v>
      </c>
      <c r="T99" s="125">
        <v>4</v>
      </c>
      <c r="U99" s="122">
        <v>2</v>
      </c>
      <c r="V99" s="126">
        <v>6</v>
      </c>
      <c r="W99" s="125">
        <v>198</v>
      </c>
      <c r="X99" s="122">
        <v>2</v>
      </c>
      <c r="Y99" s="122"/>
      <c r="Z99" s="126">
        <v>200</v>
      </c>
      <c r="AA99" s="125"/>
      <c r="AB99" s="122"/>
      <c r="AC99" s="122"/>
      <c r="AD99" s="126"/>
      <c r="AE99" s="125"/>
      <c r="AF99" s="122"/>
      <c r="AG99" s="122"/>
      <c r="AH99" s="129"/>
      <c r="AI99" s="131"/>
      <c r="AJ99" s="131"/>
      <c r="AK99" s="131"/>
      <c r="AL99" s="125"/>
      <c r="AM99" s="122"/>
      <c r="AN99" s="126"/>
      <c r="AO99" s="125"/>
      <c r="AP99" s="122"/>
      <c r="AQ99" s="122"/>
      <c r="AR99" s="122"/>
      <c r="AS99" s="122"/>
      <c r="AT99" s="122"/>
      <c r="AU99" s="126"/>
      <c r="AV99" s="135"/>
      <c r="AW99" s="131">
        <v>2</v>
      </c>
      <c r="AX99" s="125">
        <v>1</v>
      </c>
      <c r="AY99" s="122">
        <v>1</v>
      </c>
      <c r="AZ99" s="122">
        <v>28</v>
      </c>
      <c r="BA99" s="122">
        <v>1</v>
      </c>
      <c r="BB99" s="122"/>
      <c r="BC99" s="122"/>
      <c r="BD99" s="126">
        <v>31</v>
      </c>
      <c r="BE99" s="131"/>
      <c r="BF99" s="131"/>
      <c r="BG99" s="131"/>
      <c r="BH99" s="131"/>
      <c r="BI99" s="125">
        <v>10</v>
      </c>
      <c r="BJ99" s="122"/>
      <c r="BK99" s="126">
        <v>10</v>
      </c>
      <c r="BL99" s="131"/>
      <c r="BM99" s="125">
        <v>2</v>
      </c>
      <c r="BN99" s="122"/>
      <c r="BO99" s="126">
        <v>2</v>
      </c>
      <c r="BP99" s="125">
        <v>7</v>
      </c>
      <c r="BQ99" s="122"/>
      <c r="BR99" s="122"/>
      <c r="BS99" s="122"/>
      <c r="BT99" s="126">
        <v>7</v>
      </c>
      <c r="BU99" s="131">
        <v>0</v>
      </c>
      <c r="BV99" s="131"/>
      <c r="BW99" s="125">
        <v>22074</v>
      </c>
      <c r="BX99" s="122"/>
      <c r="BY99" s="122">
        <v>1162</v>
      </c>
      <c r="BZ99" s="122"/>
      <c r="CA99" s="122"/>
      <c r="CB99" s="122"/>
      <c r="CC99" s="122"/>
      <c r="CD99" s="122"/>
      <c r="CE99" s="122"/>
      <c r="CF99" s="126">
        <v>23236</v>
      </c>
      <c r="CG99" s="125"/>
      <c r="CH99" s="122">
        <v>29</v>
      </c>
      <c r="CI99" s="122">
        <v>1</v>
      </c>
      <c r="CJ99" s="122"/>
      <c r="CK99" s="122"/>
      <c r="CL99" s="122"/>
      <c r="CM99" s="122"/>
      <c r="CN99" s="126">
        <v>30</v>
      </c>
      <c r="CO99" s="131"/>
      <c r="CP99" s="125"/>
      <c r="CQ99" s="122"/>
      <c r="CR99" s="126"/>
      <c r="CS99" s="131">
        <v>1</v>
      </c>
      <c r="CT99" s="131">
        <v>10</v>
      </c>
      <c r="CU99" s="131"/>
      <c r="CV99" s="125"/>
      <c r="CW99" s="122">
        <v>0</v>
      </c>
      <c r="CX99" s="126">
        <v>0</v>
      </c>
      <c r="CY99" s="131"/>
      <c r="CZ99" s="131"/>
      <c r="DA99" s="131"/>
      <c r="DB99" s="131"/>
      <c r="DC99" s="125"/>
      <c r="DD99" s="122">
        <v>6</v>
      </c>
      <c r="DE99" s="122">
        <v>2</v>
      </c>
      <c r="DF99" s="122"/>
      <c r="DG99" s="126">
        <v>8</v>
      </c>
      <c r="DH99" s="125">
        <v>1</v>
      </c>
      <c r="DI99" s="122">
        <v>15</v>
      </c>
      <c r="DJ99" s="122"/>
      <c r="DK99" s="122">
        <v>1</v>
      </c>
      <c r="DL99" s="122">
        <v>1</v>
      </c>
      <c r="DM99" s="122">
        <v>2</v>
      </c>
      <c r="DN99" s="122"/>
      <c r="DO99" s="122"/>
      <c r="DP99" s="122"/>
      <c r="DQ99" s="122"/>
      <c r="DR99" s="122"/>
      <c r="DS99" s="126">
        <v>20</v>
      </c>
      <c r="DT99" s="131"/>
      <c r="DU99" s="133"/>
      <c r="DV99" s="125"/>
      <c r="DW99" s="122">
        <v>1</v>
      </c>
      <c r="DX99" s="122"/>
      <c r="DY99" s="126">
        <v>1</v>
      </c>
      <c r="DZ99" s="131"/>
      <c r="EA99" s="125"/>
      <c r="EB99" s="122"/>
      <c r="EC99" s="126"/>
      <c r="ED99" s="125"/>
      <c r="EE99" s="122"/>
      <c r="EF99" s="126"/>
      <c r="EG99" s="131"/>
      <c r="EH99" s="131"/>
      <c r="EI99" s="131">
        <v>12</v>
      </c>
      <c r="EJ99" s="125"/>
      <c r="EK99" s="122"/>
      <c r="EL99" s="126"/>
      <c r="EM99" s="125"/>
      <c r="EN99" s="122"/>
      <c r="EO99" s="126"/>
      <c r="EP99" s="133"/>
      <c r="EQ99" s="133"/>
      <c r="ER99" s="122">
        <v>2</v>
      </c>
      <c r="ES99" s="122"/>
      <c r="ET99" s="135">
        <v>2</v>
      </c>
      <c r="EU99" s="133"/>
      <c r="EV99" s="122"/>
      <c r="EW99" s="122"/>
      <c r="EX99" s="122"/>
      <c r="EY99" s="135"/>
      <c r="EZ99" s="463">
        <v>24768</v>
      </c>
      <c r="FA99" s="454">
        <v>9.7695613396747661E-4</v>
      </c>
    </row>
    <row r="100" spans="2:157" x14ac:dyDescent="0.2">
      <c r="B100" s="124" t="s">
        <v>492</v>
      </c>
      <c r="C100" s="125">
        <v>316</v>
      </c>
      <c r="D100" s="122"/>
      <c r="E100" s="129">
        <v>316</v>
      </c>
      <c r="F100" s="131"/>
      <c r="G100" s="125">
        <v>3344</v>
      </c>
      <c r="H100" s="122"/>
      <c r="I100" s="126">
        <v>3344</v>
      </c>
      <c r="J100" s="131">
        <v>1</v>
      </c>
      <c r="K100" s="133">
        <v>4193</v>
      </c>
      <c r="L100" s="125"/>
      <c r="M100" s="122"/>
      <c r="N100" s="122">
        <v>407</v>
      </c>
      <c r="O100" s="122"/>
      <c r="P100" s="122"/>
      <c r="Q100" s="122"/>
      <c r="R100" s="122"/>
      <c r="S100" s="126">
        <v>407</v>
      </c>
      <c r="T100" s="125">
        <v>13</v>
      </c>
      <c r="U100" s="122">
        <v>114</v>
      </c>
      <c r="V100" s="126">
        <v>127</v>
      </c>
      <c r="W100" s="125">
        <v>938</v>
      </c>
      <c r="X100" s="122">
        <v>31</v>
      </c>
      <c r="Y100" s="122"/>
      <c r="Z100" s="126">
        <v>969</v>
      </c>
      <c r="AA100" s="125"/>
      <c r="AB100" s="122">
        <v>2</v>
      </c>
      <c r="AC100" s="122"/>
      <c r="AD100" s="126">
        <v>2</v>
      </c>
      <c r="AE100" s="125">
        <v>2</v>
      </c>
      <c r="AF100" s="122"/>
      <c r="AG100" s="122"/>
      <c r="AH100" s="129">
        <v>2</v>
      </c>
      <c r="AI100" s="131"/>
      <c r="AJ100" s="131"/>
      <c r="AK100" s="131"/>
      <c r="AL100" s="125"/>
      <c r="AM100" s="122"/>
      <c r="AN100" s="126"/>
      <c r="AO100" s="125"/>
      <c r="AP100" s="122">
        <v>1</v>
      </c>
      <c r="AQ100" s="122"/>
      <c r="AR100" s="122"/>
      <c r="AS100" s="122">
        <v>1</v>
      </c>
      <c r="AT100" s="122"/>
      <c r="AU100" s="126">
        <v>2</v>
      </c>
      <c r="AV100" s="135"/>
      <c r="AW100" s="131">
        <v>3</v>
      </c>
      <c r="AX100" s="125">
        <v>24</v>
      </c>
      <c r="AY100" s="122">
        <v>23</v>
      </c>
      <c r="AZ100" s="122">
        <v>130</v>
      </c>
      <c r="BA100" s="122">
        <v>0</v>
      </c>
      <c r="BB100" s="122">
        <v>10</v>
      </c>
      <c r="BC100" s="122"/>
      <c r="BD100" s="126">
        <v>187</v>
      </c>
      <c r="BE100" s="131"/>
      <c r="BF100" s="131"/>
      <c r="BG100" s="131"/>
      <c r="BH100" s="131"/>
      <c r="BI100" s="125">
        <v>43</v>
      </c>
      <c r="BJ100" s="122"/>
      <c r="BK100" s="126">
        <v>43</v>
      </c>
      <c r="BL100" s="131"/>
      <c r="BM100" s="125">
        <v>32</v>
      </c>
      <c r="BN100" s="122"/>
      <c r="BO100" s="126">
        <v>32</v>
      </c>
      <c r="BP100" s="125">
        <v>83</v>
      </c>
      <c r="BQ100" s="122"/>
      <c r="BR100" s="122"/>
      <c r="BS100" s="122"/>
      <c r="BT100" s="126">
        <v>83</v>
      </c>
      <c r="BU100" s="131">
        <v>16</v>
      </c>
      <c r="BV100" s="131"/>
      <c r="BW100" s="125">
        <v>152138</v>
      </c>
      <c r="BX100" s="122">
        <v>3</v>
      </c>
      <c r="BY100" s="122">
        <v>3574</v>
      </c>
      <c r="BZ100" s="122">
        <v>2</v>
      </c>
      <c r="CA100" s="122"/>
      <c r="CB100" s="122"/>
      <c r="CC100" s="122"/>
      <c r="CD100" s="122"/>
      <c r="CE100" s="122"/>
      <c r="CF100" s="126">
        <v>155717</v>
      </c>
      <c r="CG100" s="125">
        <v>2</v>
      </c>
      <c r="CH100" s="122">
        <v>117</v>
      </c>
      <c r="CI100" s="122">
        <v>4</v>
      </c>
      <c r="CJ100" s="122"/>
      <c r="CK100" s="122"/>
      <c r="CL100" s="122"/>
      <c r="CM100" s="122"/>
      <c r="CN100" s="126">
        <v>123</v>
      </c>
      <c r="CO100" s="131"/>
      <c r="CP100" s="125"/>
      <c r="CQ100" s="122"/>
      <c r="CR100" s="126"/>
      <c r="CS100" s="131">
        <v>3</v>
      </c>
      <c r="CT100" s="131">
        <v>75</v>
      </c>
      <c r="CU100" s="131"/>
      <c r="CV100" s="125"/>
      <c r="CW100" s="122">
        <v>0</v>
      </c>
      <c r="CX100" s="126">
        <v>0</v>
      </c>
      <c r="CY100" s="131"/>
      <c r="CZ100" s="131"/>
      <c r="DA100" s="131"/>
      <c r="DB100" s="131">
        <v>1</v>
      </c>
      <c r="DC100" s="125">
        <v>9</v>
      </c>
      <c r="DD100" s="122">
        <v>13</v>
      </c>
      <c r="DE100" s="122">
        <v>16</v>
      </c>
      <c r="DF100" s="122"/>
      <c r="DG100" s="126">
        <v>38</v>
      </c>
      <c r="DH100" s="125">
        <v>3</v>
      </c>
      <c r="DI100" s="122">
        <v>9</v>
      </c>
      <c r="DJ100" s="122">
        <v>2</v>
      </c>
      <c r="DK100" s="122">
        <v>2</v>
      </c>
      <c r="DL100" s="122">
        <v>3</v>
      </c>
      <c r="DM100" s="122">
        <v>14</v>
      </c>
      <c r="DN100" s="122">
        <v>1</v>
      </c>
      <c r="DO100" s="122">
        <v>1</v>
      </c>
      <c r="DP100" s="122">
        <v>3</v>
      </c>
      <c r="DQ100" s="122">
        <v>1</v>
      </c>
      <c r="DR100" s="122"/>
      <c r="DS100" s="126">
        <v>39</v>
      </c>
      <c r="DT100" s="131"/>
      <c r="DU100" s="133"/>
      <c r="DV100" s="125"/>
      <c r="DW100" s="122">
        <v>4</v>
      </c>
      <c r="DX100" s="122"/>
      <c r="DY100" s="126">
        <v>4</v>
      </c>
      <c r="DZ100" s="131"/>
      <c r="EA100" s="125">
        <v>0</v>
      </c>
      <c r="EB100" s="122"/>
      <c r="EC100" s="126">
        <v>0</v>
      </c>
      <c r="ED100" s="125"/>
      <c r="EE100" s="122"/>
      <c r="EF100" s="126"/>
      <c r="EG100" s="131">
        <v>3</v>
      </c>
      <c r="EH100" s="131"/>
      <c r="EI100" s="131">
        <v>11</v>
      </c>
      <c r="EJ100" s="125"/>
      <c r="EK100" s="122">
        <v>3</v>
      </c>
      <c r="EL100" s="126">
        <v>3</v>
      </c>
      <c r="EM100" s="125">
        <v>4</v>
      </c>
      <c r="EN100" s="122"/>
      <c r="EO100" s="126">
        <v>4</v>
      </c>
      <c r="EP100" s="133"/>
      <c r="EQ100" s="133"/>
      <c r="ER100" s="122">
        <v>14</v>
      </c>
      <c r="ES100" s="122"/>
      <c r="ET100" s="135">
        <v>14</v>
      </c>
      <c r="EU100" s="133"/>
      <c r="EV100" s="122"/>
      <c r="EW100" s="122"/>
      <c r="EX100" s="122"/>
      <c r="EY100" s="135"/>
      <c r="EZ100" s="463">
        <v>165762</v>
      </c>
      <c r="FA100" s="454">
        <v>6.5383641262401829E-3</v>
      </c>
    </row>
    <row r="101" spans="2:157" ht="13.5" thickBot="1" x14ac:dyDescent="0.25">
      <c r="B101" s="137" t="s">
        <v>493</v>
      </c>
      <c r="C101" s="138">
        <v>473</v>
      </c>
      <c r="D101" s="139">
        <v>108</v>
      </c>
      <c r="E101" s="140">
        <v>581</v>
      </c>
      <c r="F101" s="141"/>
      <c r="G101" s="138">
        <v>33</v>
      </c>
      <c r="H101" s="139"/>
      <c r="I101" s="142">
        <v>33</v>
      </c>
      <c r="J101" s="141"/>
      <c r="K101" s="143">
        <v>3629</v>
      </c>
      <c r="L101" s="138">
        <v>71</v>
      </c>
      <c r="M101" s="139">
        <v>94</v>
      </c>
      <c r="N101" s="139">
        <v>573581</v>
      </c>
      <c r="O101" s="139">
        <v>2682</v>
      </c>
      <c r="P101" s="139">
        <v>2</v>
      </c>
      <c r="Q101" s="139">
        <v>3</v>
      </c>
      <c r="R101" s="139">
        <v>1</v>
      </c>
      <c r="S101" s="142">
        <v>576434</v>
      </c>
      <c r="T101" s="138">
        <v>471</v>
      </c>
      <c r="U101" s="139">
        <v>100</v>
      </c>
      <c r="V101" s="142">
        <v>571</v>
      </c>
      <c r="W101" s="138">
        <v>13613</v>
      </c>
      <c r="X101" s="139">
        <v>21</v>
      </c>
      <c r="Y101" s="139">
        <v>1</v>
      </c>
      <c r="Z101" s="142">
        <v>13635</v>
      </c>
      <c r="AA101" s="138">
        <v>649</v>
      </c>
      <c r="AB101" s="139">
        <v>2</v>
      </c>
      <c r="AC101" s="139"/>
      <c r="AD101" s="142">
        <v>651</v>
      </c>
      <c r="AE101" s="138">
        <v>48</v>
      </c>
      <c r="AF101" s="139">
        <v>80</v>
      </c>
      <c r="AG101" s="139">
        <v>1</v>
      </c>
      <c r="AH101" s="140">
        <v>129</v>
      </c>
      <c r="AI101" s="141">
        <v>21</v>
      </c>
      <c r="AJ101" s="141"/>
      <c r="AK101" s="141"/>
      <c r="AL101" s="138">
        <v>16</v>
      </c>
      <c r="AM101" s="139">
        <v>124</v>
      </c>
      <c r="AN101" s="142">
        <v>140</v>
      </c>
      <c r="AO101" s="138">
        <v>1</v>
      </c>
      <c r="AP101" s="139">
        <v>37</v>
      </c>
      <c r="AQ101" s="139">
        <v>1</v>
      </c>
      <c r="AR101" s="139">
        <v>117</v>
      </c>
      <c r="AS101" s="139">
        <v>43</v>
      </c>
      <c r="AT101" s="139">
        <v>3</v>
      </c>
      <c r="AU101" s="142">
        <v>202</v>
      </c>
      <c r="AV101" s="144">
        <v>1</v>
      </c>
      <c r="AW101" s="141">
        <v>4</v>
      </c>
      <c r="AX101" s="138">
        <v>16695</v>
      </c>
      <c r="AY101" s="139">
        <v>1191</v>
      </c>
      <c r="AZ101" s="139">
        <v>15562</v>
      </c>
      <c r="BA101" s="139">
        <v>18</v>
      </c>
      <c r="BB101" s="139">
        <v>56</v>
      </c>
      <c r="BC101" s="139"/>
      <c r="BD101" s="142">
        <v>33522</v>
      </c>
      <c r="BE101" s="141">
        <v>3</v>
      </c>
      <c r="BF101" s="141">
        <v>1151</v>
      </c>
      <c r="BG101" s="141">
        <v>0</v>
      </c>
      <c r="BH101" s="141">
        <v>27</v>
      </c>
      <c r="BI101" s="138">
        <v>22</v>
      </c>
      <c r="BJ101" s="139"/>
      <c r="BK101" s="142">
        <v>22</v>
      </c>
      <c r="BL101" s="141">
        <v>109</v>
      </c>
      <c r="BM101" s="138">
        <v>1</v>
      </c>
      <c r="BN101" s="139"/>
      <c r="BO101" s="142">
        <v>1</v>
      </c>
      <c r="BP101" s="138">
        <v>29</v>
      </c>
      <c r="BQ101" s="139">
        <v>311</v>
      </c>
      <c r="BR101" s="139"/>
      <c r="BS101" s="139"/>
      <c r="BT101" s="142">
        <v>340</v>
      </c>
      <c r="BU101" s="141">
        <v>204</v>
      </c>
      <c r="BV101" s="141"/>
      <c r="BW101" s="138">
        <v>229495</v>
      </c>
      <c r="BX101" s="139">
        <v>1758</v>
      </c>
      <c r="BY101" s="139">
        <v>55459</v>
      </c>
      <c r="BZ101" s="139">
        <v>975</v>
      </c>
      <c r="CA101" s="139">
        <v>47</v>
      </c>
      <c r="CB101" s="139">
        <v>234</v>
      </c>
      <c r="CC101" s="139">
        <v>1483</v>
      </c>
      <c r="CD101" s="139">
        <v>588</v>
      </c>
      <c r="CE101" s="139">
        <v>146</v>
      </c>
      <c r="CF101" s="142">
        <v>290185</v>
      </c>
      <c r="CG101" s="138">
        <v>299</v>
      </c>
      <c r="CH101" s="139">
        <v>768</v>
      </c>
      <c r="CI101" s="139">
        <v>295</v>
      </c>
      <c r="CJ101" s="139">
        <v>463</v>
      </c>
      <c r="CK101" s="139">
        <v>3</v>
      </c>
      <c r="CL101" s="139">
        <v>5</v>
      </c>
      <c r="CM101" s="139"/>
      <c r="CN101" s="142">
        <v>1833</v>
      </c>
      <c r="CO101" s="141"/>
      <c r="CP101" s="138"/>
      <c r="CQ101" s="139">
        <v>34</v>
      </c>
      <c r="CR101" s="142">
        <v>34</v>
      </c>
      <c r="CS101" s="141">
        <v>14</v>
      </c>
      <c r="CT101" s="141">
        <v>6284</v>
      </c>
      <c r="CU101" s="141"/>
      <c r="CV101" s="138"/>
      <c r="CW101" s="139">
        <v>1085</v>
      </c>
      <c r="CX101" s="142">
        <v>1085</v>
      </c>
      <c r="CY101" s="141">
        <v>189</v>
      </c>
      <c r="CZ101" s="141">
        <v>2</v>
      </c>
      <c r="DA101" s="141"/>
      <c r="DB101" s="141"/>
      <c r="DC101" s="138">
        <v>342</v>
      </c>
      <c r="DD101" s="139">
        <v>196</v>
      </c>
      <c r="DE101" s="139">
        <v>79</v>
      </c>
      <c r="DF101" s="139">
        <v>23</v>
      </c>
      <c r="DG101" s="142">
        <v>640</v>
      </c>
      <c r="DH101" s="138">
        <v>308</v>
      </c>
      <c r="DI101" s="139">
        <v>69704</v>
      </c>
      <c r="DJ101" s="139">
        <v>347</v>
      </c>
      <c r="DK101" s="139">
        <v>552</v>
      </c>
      <c r="DL101" s="139">
        <v>1119</v>
      </c>
      <c r="DM101" s="139">
        <v>25938</v>
      </c>
      <c r="DN101" s="139">
        <v>41</v>
      </c>
      <c r="DO101" s="139">
        <v>44</v>
      </c>
      <c r="DP101" s="139">
        <v>77</v>
      </c>
      <c r="DQ101" s="139">
        <v>112</v>
      </c>
      <c r="DR101" s="139">
        <v>8</v>
      </c>
      <c r="DS101" s="142">
        <v>98250</v>
      </c>
      <c r="DT101" s="141">
        <v>130</v>
      </c>
      <c r="DU101" s="143">
        <v>2</v>
      </c>
      <c r="DV101" s="138">
        <v>1</v>
      </c>
      <c r="DW101" s="139">
        <v>4</v>
      </c>
      <c r="DX101" s="139">
        <v>30</v>
      </c>
      <c r="DY101" s="142">
        <v>35</v>
      </c>
      <c r="DZ101" s="141">
        <v>3</v>
      </c>
      <c r="EA101" s="138">
        <v>8</v>
      </c>
      <c r="EB101" s="139">
        <v>6412</v>
      </c>
      <c r="EC101" s="142">
        <v>6420</v>
      </c>
      <c r="ED101" s="138"/>
      <c r="EE101" s="139">
        <v>14</v>
      </c>
      <c r="EF101" s="142">
        <v>14</v>
      </c>
      <c r="EG101" s="141">
        <v>1</v>
      </c>
      <c r="EH101" s="141">
        <v>0</v>
      </c>
      <c r="EI101" s="141">
        <v>61</v>
      </c>
      <c r="EJ101" s="138">
        <v>3984</v>
      </c>
      <c r="EK101" s="139">
        <v>705</v>
      </c>
      <c r="EL101" s="142">
        <v>4689</v>
      </c>
      <c r="EM101" s="138">
        <v>67</v>
      </c>
      <c r="EN101" s="139">
        <v>1937</v>
      </c>
      <c r="EO101" s="142">
        <v>2004</v>
      </c>
      <c r="EP101" s="143"/>
      <c r="EQ101" s="143"/>
      <c r="ER101" s="139">
        <v>3</v>
      </c>
      <c r="ES101" s="139"/>
      <c r="ET101" s="144">
        <v>3</v>
      </c>
      <c r="EU101" s="143">
        <v>1710</v>
      </c>
      <c r="EV101" s="139"/>
      <c r="EW101" s="139">
        <v>30</v>
      </c>
      <c r="EX101" s="139">
        <v>15</v>
      </c>
      <c r="EY101" s="144">
        <v>1755</v>
      </c>
      <c r="EZ101" s="464">
        <v>1045043</v>
      </c>
      <c r="FA101" s="455">
        <v>4.1220977434987628E-2</v>
      </c>
    </row>
    <row r="102" spans="2:157" s="115" customFormat="1" ht="13.5" thickBot="1" x14ac:dyDescent="0.25">
      <c r="B102" s="118" t="s">
        <v>494</v>
      </c>
      <c r="C102" s="127">
        <v>2003</v>
      </c>
      <c r="D102" s="123">
        <v>269</v>
      </c>
      <c r="E102" s="130">
        <v>2272</v>
      </c>
      <c r="F102" s="132"/>
      <c r="G102" s="127">
        <v>5744</v>
      </c>
      <c r="H102" s="123">
        <v>4</v>
      </c>
      <c r="I102" s="128">
        <v>5748</v>
      </c>
      <c r="J102" s="132">
        <v>44</v>
      </c>
      <c r="K102" s="134">
        <v>33908</v>
      </c>
      <c r="L102" s="127">
        <v>512</v>
      </c>
      <c r="M102" s="123">
        <v>313</v>
      </c>
      <c r="N102" s="123">
        <v>1380821</v>
      </c>
      <c r="O102" s="123">
        <v>2997</v>
      </c>
      <c r="P102" s="123">
        <v>26</v>
      </c>
      <c r="Q102" s="123">
        <v>28</v>
      </c>
      <c r="R102" s="123">
        <v>16</v>
      </c>
      <c r="S102" s="128">
        <v>1384713</v>
      </c>
      <c r="T102" s="127">
        <v>20628</v>
      </c>
      <c r="U102" s="123">
        <v>8070</v>
      </c>
      <c r="V102" s="128">
        <v>28698</v>
      </c>
      <c r="W102" s="127">
        <v>2286649</v>
      </c>
      <c r="X102" s="123">
        <v>1028</v>
      </c>
      <c r="Y102" s="123">
        <v>46</v>
      </c>
      <c r="Z102" s="128">
        <v>2287723</v>
      </c>
      <c r="AA102" s="127">
        <v>2120</v>
      </c>
      <c r="AB102" s="123">
        <v>21</v>
      </c>
      <c r="AC102" s="123"/>
      <c r="AD102" s="128">
        <v>2141</v>
      </c>
      <c r="AE102" s="127">
        <v>197</v>
      </c>
      <c r="AF102" s="123">
        <v>199</v>
      </c>
      <c r="AG102" s="123">
        <v>8</v>
      </c>
      <c r="AH102" s="130">
        <v>404</v>
      </c>
      <c r="AI102" s="132">
        <v>40</v>
      </c>
      <c r="AJ102" s="132"/>
      <c r="AK102" s="132"/>
      <c r="AL102" s="127">
        <v>19</v>
      </c>
      <c r="AM102" s="123">
        <v>248</v>
      </c>
      <c r="AN102" s="128">
        <v>267</v>
      </c>
      <c r="AO102" s="127">
        <v>3</v>
      </c>
      <c r="AP102" s="123">
        <v>73</v>
      </c>
      <c r="AQ102" s="123">
        <v>5</v>
      </c>
      <c r="AR102" s="123">
        <v>218</v>
      </c>
      <c r="AS102" s="123">
        <v>173</v>
      </c>
      <c r="AT102" s="123">
        <v>4</v>
      </c>
      <c r="AU102" s="128">
        <v>476</v>
      </c>
      <c r="AV102" s="136">
        <v>2</v>
      </c>
      <c r="AW102" s="132">
        <v>17</v>
      </c>
      <c r="AX102" s="127">
        <v>62875</v>
      </c>
      <c r="AY102" s="123">
        <v>21641</v>
      </c>
      <c r="AZ102" s="123">
        <v>34633</v>
      </c>
      <c r="BA102" s="123">
        <v>48</v>
      </c>
      <c r="BB102" s="123">
        <v>531</v>
      </c>
      <c r="BC102" s="123"/>
      <c r="BD102" s="128">
        <v>119728</v>
      </c>
      <c r="BE102" s="132">
        <v>4</v>
      </c>
      <c r="BF102" s="132">
        <v>1224</v>
      </c>
      <c r="BG102" s="132">
        <v>80</v>
      </c>
      <c r="BH102" s="132">
        <v>87</v>
      </c>
      <c r="BI102" s="127">
        <v>176</v>
      </c>
      <c r="BJ102" s="123"/>
      <c r="BK102" s="128">
        <v>176</v>
      </c>
      <c r="BL102" s="132">
        <v>291</v>
      </c>
      <c r="BM102" s="127">
        <v>339</v>
      </c>
      <c r="BN102" s="123"/>
      <c r="BO102" s="128">
        <v>339</v>
      </c>
      <c r="BP102" s="127">
        <v>277</v>
      </c>
      <c r="BQ102" s="123">
        <v>520</v>
      </c>
      <c r="BR102" s="123">
        <v>5</v>
      </c>
      <c r="BS102" s="123"/>
      <c r="BT102" s="128">
        <v>802</v>
      </c>
      <c r="BU102" s="132">
        <v>188945</v>
      </c>
      <c r="BV102" s="132">
        <v>7</v>
      </c>
      <c r="BW102" s="127">
        <v>1165595</v>
      </c>
      <c r="BX102" s="123">
        <v>3930</v>
      </c>
      <c r="BY102" s="123">
        <v>227436</v>
      </c>
      <c r="BZ102" s="123">
        <v>2989</v>
      </c>
      <c r="CA102" s="123">
        <v>129</v>
      </c>
      <c r="CB102" s="123">
        <v>400</v>
      </c>
      <c r="CC102" s="123">
        <v>2684</v>
      </c>
      <c r="CD102" s="123">
        <v>1185</v>
      </c>
      <c r="CE102" s="123">
        <v>342</v>
      </c>
      <c r="CF102" s="128">
        <v>1404690</v>
      </c>
      <c r="CG102" s="127">
        <v>480</v>
      </c>
      <c r="CH102" s="123">
        <v>13855</v>
      </c>
      <c r="CI102" s="123">
        <v>704</v>
      </c>
      <c r="CJ102" s="123">
        <v>839</v>
      </c>
      <c r="CK102" s="123">
        <v>10</v>
      </c>
      <c r="CL102" s="123">
        <v>16</v>
      </c>
      <c r="CM102" s="123">
        <v>1</v>
      </c>
      <c r="CN102" s="128">
        <v>15905</v>
      </c>
      <c r="CO102" s="132"/>
      <c r="CP102" s="127"/>
      <c r="CQ102" s="123">
        <v>56</v>
      </c>
      <c r="CR102" s="128">
        <v>56</v>
      </c>
      <c r="CS102" s="132">
        <v>44</v>
      </c>
      <c r="CT102" s="132">
        <v>22972</v>
      </c>
      <c r="CU102" s="132"/>
      <c r="CV102" s="127"/>
      <c r="CW102" s="123">
        <v>2145</v>
      </c>
      <c r="CX102" s="128">
        <v>2145</v>
      </c>
      <c r="CY102" s="132">
        <v>304</v>
      </c>
      <c r="CZ102" s="132">
        <v>3</v>
      </c>
      <c r="DA102" s="132">
        <v>0</v>
      </c>
      <c r="DB102" s="132">
        <v>1</v>
      </c>
      <c r="DC102" s="127">
        <v>708</v>
      </c>
      <c r="DD102" s="123">
        <v>481</v>
      </c>
      <c r="DE102" s="123">
        <v>301</v>
      </c>
      <c r="DF102" s="123">
        <v>25</v>
      </c>
      <c r="DG102" s="128">
        <v>1515</v>
      </c>
      <c r="DH102" s="127">
        <v>1160</v>
      </c>
      <c r="DI102" s="123">
        <v>84902</v>
      </c>
      <c r="DJ102" s="123">
        <v>775</v>
      </c>
      <c r="DK102" s="123">
        <v>1231</v>
      </c>
      <c r="DL102" s="123">
        <v>2692</v>
      </c>
      <c r="DM102" s="123">
        <v>42347</v>
      </c>
      <c r="DN102" s="123">
        <v>136</v>
      </c>
      <c r="DO102" s="123">
        <v>104</v>
      </c>
      <c r="DP102" s="123">
        <v>255</v>
      </c>
      <c r="DQ102" s="123">
        <v>276</v>
      </c>
      <c r="DR102" s="123">
        <v>40</v>
      </c>
      <c r="DS102" s="128">
        <v>133918</v>
      </c>
      <c r="DT102" s="132">
        <v>136</v>
      </c>
      <c r="DU102" s="134">
        <v>14</v>
      </c>
      <c r="DV102" s="127">
        <v>7</v>
      </c>
      <c r="DW102" s="123">
        <v>41</v>
      </c>
      <c r="DX102" s="123">
        <v>62</v>
      </c>
      <c r="DY102" s="128">
        <v>110</v>
      </c>
      <c r="DZ102" s="132">
        <v>16</v>
      </c>
      <c r="EA102" s="127">
        <v>31</v>
      </c>
      <c r="EB102" s="123">
        <v>14387</v>
      </c>
      <c r="EC102" s="128">
        <v>14418</v>
      </c>
      <c r="ED102" s="127">
        <v>1</v>
      </c>
      <c r="EE102" s="123">
        <v>24</v>
      </c>
      <c r="EF102" s="128">
        <v>25</v>
      </c>
      <c r="EG102" s="132">
        <v>4</v>
      </c>
      <c r="EH102" s="132">
        <v>0</v>
      </c>
      <c r="EI102" s="132">
        <v>1961</v>
      </c>
      <c r="EJ102" s="127">
        <v>7281</v>
      </c>
      <c r="EK102" s="123">
        <v>773</v>
      </c>
      <c r="EL102" s="128">
        <v>8054</v>
      </c>
      <c r="EM102" s="127">
        <v>383</v>
      </c>
      <c r="EN102" s="123">
        <v>3477</v>
      </c>
      <c r="EO102" s="128">
        <v>3860</v>
      </c>
      <c r="EP102" s="134"/>
      <c r="EQ102" s="134">
        <v>1</v>
      </c>
      <c r="ER102" s="123">
        <v>154</v>
      </c>
      <c r="ES102" s="123"/>
      <c r="ET102" s="136">
        <v>155</v>
      </c>
      <c r="EU102" s="134">
        <v>2157</v>
      </c>
      <c r="EV102" s="123">
        <v>0</v>
      </c>
      <c r="EW102" s="123">
        <v>69</v>
      </c>
      <c r="EX102" s="123">
        <v>18</v>
      </c>
      <c r="EY102" s="136">
        <v>2244</v>
      </c>
      <c r="EZ102" s="465">
        <v>5670686</v>
      </c>
      <c r="FA102" s="456">
        <v>0.22367617375256355</v>
      </c>
    </row>
    <row r="103" spans="2:157" x14ac:dyDescent="0.2">
      <c r="B103" s="145" t="s">
        <v>495</v>
      </c>
      <c r="C103" s="146">
        <v>706</v>
      </c>
      <c r="D103" s="147"/>
      <c r="E103" s="148">
        <v>706</v>
      </c>
      <c r="F103" s="149"/>
      <c r="G103" s="146">
        <v>13</v>
      </c>
      <c r="H103" s="147"/>
      <c r="I103" s="150">
        <v>13</v>
      </c>
      <c r="J103" s="149">
        <v>1</v>
      </c>
      <c r="K103" s="151">
        <v>6752</v>
      </c>
      <c r="L103" s="146">
        <v>62</v>
      </c>
      <c r="M103" s="147">
        <v>493</v>
      </c>
      <c r="N103" s="147">
        <v>5262</v>
      </c>
      <c r="O103" s="147">
        <v>132</v>
      </c>
      <c r="P103" s="147">
        <v>154</v>
      </c>
      <c r="Q103" s="147">
        <v>9</v>
      </c>
      <c r="R103" s="147">
        <v>4</v>
      </c>
      <c r="S103" s="150">
        <v>6116</v>
      </c>
      <c r="T103" s="146">
        <v>49</v>
      </c>
      <c r="U103" s="147">
        <v>25</v>
      </c>
      <c r="V103" s="150">
        <v>74</v>
      </c>
      <c r="W103" s="146">
        <v>545</v>
      </c>
      <c r="X103" s="147">
        <v>18</v>
      </c>
      <c r="Y103" s="147">
        <v>0</v>
      </c>
      <c r="Z103" s="150">
        <v>563</v>
      </c>
      <c r="AA103" s="146">
        <v>89156</v>
      </c>
      <c r="AB103" s="147">
        <v>25</v>
      </c>
      <c r="AC103" s="147"/>
      <c r="AD103" s="150">
        <v>89181</v>
      </c>
      <c r="AE103" s="146">
        <v>614</v>
      </c>
      <c r="AF103" s="147">
        <v>1</v>
      </c>
      <c r="AG103" s="147">
        <v>4</v>
      </c>
      <c r="AH103" s="148">
        <v>619</v>
      </c>
      <c r="AI103" s="149"/>
      <c r="AJ103" s="149"/>
      <c r="AK103" s="149"/>
      <c r="AL103" s="146">
        <v>8</v>
      </c>
      <c r="AM103" s="147">
        <v>17</v>
      </c>
      <c r="AN103" s="150">
        <v>25</v>
      </c>
      <c r="AO103" s="146"/>
      <c r="AP103" s="147">
        <v>3</v>
      </c>
      <c r="AQ103" s="147">
        <v>488</v>
      </c>
      <c r="AR103" s="147">
        <v>2169</v>
      </c>
      <c r="AS103" s="147"/>
      <c r="AT103" s="147"/>
      <c r="AU103" s="150">
        <v>2660</v>
      </c>
      <c r="AV103" s="152">
        <v>3</v>
      </c>
      <c r="AW103" s="149">
        <v>3831</v>
      </c>
      <c r="AX103" s="146">
        <v>179</v>
      </c>
      <c r="AY103" s="147">
        <v>2356</v>
      </c>
      <c r="AZ103" s="147">
        <v>1561</v>
      </c>
      <c r="BA103" s="147">
        <v>173</v>
      </c>
      <c r="BB103" s="147">
        <v>163</v>
      </c>
      <c r="BC103" s="147"/>
      <c r="BD103" s="150">
        <v>4432</v>
      </c>
      <c r="BE103" s="149">
        <v>4</v>
      </c>
      <c r="BF103" s="149"/>
      <c r="BG103" s="149"/>
      <c r="BH103" s="149">
        <v>9</v>
      </c>
      <c r="BI103" s="146">
        <v>62</v>
      </c>
      <c r="BJ103" s="147"/>
      <c r="BK103" s="150">
        <v>62</v>
      </c>
      <c r="BL103" s="149"/>
      <c r="BM103" s="146">
        <v>0</v>
      </c>
      <c r="BN103" s="147">
        <v>6</v>
      </c>
      <c r="BO103" s="150">
        <v>6</v>
      </c>
      <c r="BP103" s="146">
        <v>92</v>
      </c>
      <c r="BQ103" s="147">
        <v>13</v>
      </c>
      <c r="BR103" s="147">
        <v>3</v>
      </c>
      <c r="BS103" s="147"/>
      <c r="BT103" s="150">
        <v>108</v>
      </c>
      <c r="BU103" s="149">
        <v>2</v>
      </c>
      <c r="BV103" s="149">
        <v>3</v>
      </c>
      <c r="BW103" s="146">
        <v>288424</v>
      </c>
      <c r="BX103" s="147">
        <v>27</v>
      </c>
      <c r="BY103" s="147">
        <v>22494</v>
      </c>
      <c r="BZ103" s="147">
        <v>148</v>
      </c>
      <c r="CA103" s="147">
        <v>6609</v>
      </c>
      <c r="CB103" s="147">
        <v>7</v>
      </c>
      <c r="CC103" s="147">
        <v>109</v>
      </c>
      <c r="CD103" s="147">
        <v>2577</v>
      </c>
      <c r="CE103" s="147"/>
      <c r="CF103" s="150">
        <v>320395</v>
      </c>
      <c r="CG103" s="146">
        <v>116</v>
      </c>
      <c r="CH103" s="147">
        <v>4114</v>
      </c>
      <c r="CI103" s="147">
        <v>2056</v>
      </c>
      <c r="CJ103" s="147">
        <v>24</v>
      </c>
      <c r="CK103" s="147">
        <v>108</v>
      </c>
      <c r="CL103" s="147">
        <v>2</v>
      </c>
      <c r="CM103" s="147"/>
      <c r="CN103" s="150">
        <v>6420</v>
      </c>
      <c r="CO103" s="149"/>
      <c r="CP103" s="146"/>
      <c r="CQ103" s="147"/>
      <c r="CR103" s="150"/>
      <c r="CS103" s="149">
        <v>9</v>
      </c>
      <c r="CT103" s="149">
        <v>524</v>
      </c>
      <c r="CU103" s="149">
        <v>1</v>
      </c>
      <c r="CV103" s="146">
        <v>10</v>
      </c>
      <c r="CW103" s="147">
        <v>1</v>
      </c>
      <c r="CX103" s="150">
        <v>11</v>
      </c>
      <c r="CY103" s="149">
        <v>415</v>
      </c>
      <c r="CZ103" s="149"/>
      <c r="DA103" s="149">
        <v>2</v>
      </c>
      <c r="DB103" s="149"/>
      <c r="DC103" s="146">
        <v>8</v>
      </c>
      <c r="DD103" s="147">
        <v>11</v>
      </c>
      <c r="DE103" s="147">
        <v>12</v>
      </c>
      <c r="DF103" s="147"/>
      <c r="DG103" s="150">
        <v>31</v>
      </c>
      <c r="DH103" s="146">
        <v>1072</v>
      </c>
      <c r="DI103" s="147">
        <v>1160</v>
      </c>
      <c r="DJ103" s="147">
        <v>273</v>
      </c>
      <c r="DK103" s="147">
        <v>9970</v>
      </c>
      <c r="DL103" s="147">
        <v>931</v>
      </c>
      <c r="DM103" s="147">
        <v>988</v>
      </c>
      <c r="DN103" s="147">
        <v>278</v>
      </c>
      <c r="DO103" s="147">
        <v>288</v>
      </c>
      <c r="DP103" s="147">
        <v>675</v>
      </c>
      <c r="DQ103" s="147">
        <v>189</v>
      </c>
      <c r="DR103" s="147">
        <v>3</v>
      </c>
      <c r="DS103" s="150">
        <v>15827</v>
      </c>
      <c r="DT103" s="149"/>
      <c r="DU103" s="151">
        <v>0</v>
      </c>
      <c r="DV103" s="146"/>
      <c r="DW103" s="147">
        <v>5</v>
      </c>
      <c r="DX103" s="147"/>
      <c r="DY103" s="150">
        <v>5</v>
      </c>
      <c r="DZ103" s="149"/>
      <c r="EA103" s="146">
        <v>2</v>
      </c>
      <c r="EB103" s="147"/>
      <c r="EC103" s="150">
        <v>2</v>
      </c>
      <c r="ED103" s="146"/>
      <c r="EE103" s="147">
        <v>57</v>
      </c>
      <c r="EF103" s="150">
        <v>57</v>
      </c>
      <c r="EG103" s="149"/>
      <c r="EH103" s="149"/>
      <c r="EI103" s="149">
        <v>416</v>
      </c>
      <c r="EJ103" s="146"/>
      <c r="EK103" s="147">
        <v>25</v>
      </c>
      <c r="EL103" s="150">
        <v>25</v>
      </c>
      <c r="EM103" s="146">
        <v>69</v>
      </c>
      <c r="EN103" s="147">
        <v>112</v>
      </c>
      <c r="EO103" s="150">
        <v>181</v>
      </c>
      <c r="EP103" s="151"/>
      <c r="EQ103" s="151">
        <v>1</v>
      </c>
      <c r="ER103" s="147">
        <v>0</v>
      </c>
      <c r="ES103" s="147"/>
      <c r="ET103" s="152">
        <v>1</v>
      </c>
      <c r="EU103" s="151"/>
      <c r="EV103" s="147"/>
      <c r="EW103" s="147"/>
      <c r="EX103" s="147">
        <v>1</v>
      </c>
      <c r="EY103" s="152">
        <v>1</v>
      </c>
      <c r="EZ103" s="466">
        <v>459493</v>
      </c>
      <c r="FA103" s="453">
        <v>1.8124374388934016E-2</v>
      </c>
    </row>
    <row r="104" spans="2:157" x14ac:dyDescent="0.2">
      <c r="B104" s="124" t="s">
        <v>496</v>
      </c>
      <c r="C104" s="125">
        <v>183</v>
      </c>
      <c r="D104" s="122"/>
      <c r="E104" s="129">
        <v>183</v>
      </c>
      <c r="F104" s="131"/>
      <c r="G104" s="125">
        <v>15</v>
      </c>
      <c r="H104" s="122"/>
      <c r="I104" s="126">
        <v>15</v>
      </c>
      <c r="J104" s="131"/>
      <c r="K104" s="133">
        <v>3593</v>
      </c>
      <c r="L104" s="125">
        <v>9</v>
      </c>
      <c r="M104" s="122">
        <v>1233</v>
      </c>
      <c r="N104" s="122">
        <v>1599</v>
      </c>
      <c r="O104" s="122">
        <v>116</v>
      </c>
      <c r="P104" s="122">
        <v>618</v>
      </c>
      <c r="Q104" s="122">
        <v>6</v>
      </c>
      <c r="R104" s="122">
        <v>0</v>
      </c>
      <c r="S104" s="126">
        <v>3581</v>
      </c>
      <c r="T104" s="125">
        <v>16</v>
      </c>
      <c r="U104" s="122">
        <v>6</v>
      </c>
      <c r="V104" s="126">
        <v>22</v>
      </c>
      <c r="W104" s="125">
        <v>230</v>
      </c>
      <c r="X104" s="122">
        <v>7</v>
      </c>
      <c r="Y104" s="122"/>
      <c r="Z104" s="126">
        <v>237</v>
      </c>
      <c r="AA104" s="125">
        <v>19793</v>
      </c>
      <c r="AB104" s="122">
        <v>5</v>
      </c>
      <c r="AC104" s="122"/>
      <c r="AD104" s="126">
        <v>19798</v>
      </c>
      <c r="AE104" s="125">
        <v>179</v>
      </c>
      <c r="AF104" s="122"/>
      <c r="AG104" s="122"/>
      <c r="AH104" s="129">
        <v>179</v>
      </c>
      <c r="AI104" s="131"/>
      <c r="AJ104" s="131"/>
      <c r="AK104" s="131"/>
      <c r="AL104" s="125"/>
      <c r="AM104" s="122"/>
      <c r="AN104" s="126"/>
      <c r="AO104" s="125"/>
      <c r="AP104" s="122">
        <v>75</v>
      </c>
      <c r="AQ104" s="122">
        <v>156</v>
      </c>
      <c r="AR104" s="122">
        <v>1116</v>
      </c>
      <c r="AS104" s="122">
        <v>1</v>
      </c>
      <c r="AT104" s="122"/>
      <c r="AU104" s="126">
        <v>1348</v>
      </c>
      <c r="AV104" s="135"/>
      <c r="AW104" s="131"/>
      <c r="AX104" s="125">
        <v>58</v>
      </c>
      <c r="AY104" s="122">
        <v>1371</v>
      </c>
      <c r="AZ104" s="122">
        <v>641</v>
      </c>
      <c r="BA104" s="122">
        <v>31</v>
      </c>
      <c r="BB104" s="122">
        <v>41</v>
      </c>
      <c r="BC104" s="122"/>
      <c r="BD104" s="126">
        <v>2142</v>
      </c>
      <c r="BE104" s="131"/>
      <c r="BF104" s="131"/>
      <c r="BG104" s="131">
        <v>1</v>
      </c>
      <c r="BH104" s="131">
        <v>0</v>
      </c>
      <c r="BI104" s="125">
        <v>18</v>
      </c>
      <c r="BJ104" s="122"/>
      <c r="BK104" s="126">
        <v>18</v>
      </c>
      <c r="BL104" s="131"/>
      <c r="BM104" s="125">
        <v>2</v>
      </c>
      <c r="BN104" s="122"/>
      <c r="BO104" s="126">
        <v>2</v>
      </c>
      <c r="BP104" s="125">
        <v>20</v>
      </c>
      <c r="BQ104" s="122"/>
      <c r="BR104" s="122"/>
      <c r="BS104" s="122"/>
      <c r="BT104" s="126">
        <v>20</v>
      </c>
      <c r="BU104" s="131"/>
      <c r="BV104" s="131">
        <v>0</v>
      </c>
      <c r="BW104" s="125">
        <v>46333</v>
      </c>
      <c r="BX104" s="122">
        <v>0</v>
      </c>
      <c r="BY104" s="122">
        <v>8048</v>
      </c>
      <c r="BZ104" s="122">
        <v>5</v>
      </c>
      <c r="CA104" s="122">
        <v>3480</v>
      </c>
      <c r="CB104" s="122">
        <v>11</v>
      </c>
      <c r="CC104" s="122"/>
      <c r="CD104" s="122">
        <v>647</v>
      </c>
      <c r="CE104" s="122"/>
      <c r="CF104" s="126">
        <v>58524</v>
      </c>
      <c r="CG104" s="125">
        <v>48</v>
      </c>
      <c r="CH104" s="122">
        <v>728</v>
      </c>
      <c r="CI104" s="122">
        <v>527</v>
      </c>
      <c r="CJ104" s="122">
        <v>1</v>
      </c>
      <c r="CK104" s="122">
        <v>39</v>
      </c>
      <c r="CL104" s="122"/>
      <c r="CM104" s="122"/>
      <c r="CN104" s="126">
        <v>1343</v>
      </c>
      <c r="CO104" s="131"/>
      <c r="CP104" s="125"/>
      <c r="CQ104" s="122"/>
      <c r="CR104" s="126"/>
      <c r="CS104" s="131">
        <v>11</v>
      </c>
      <c r="CT104" s="131">
        <v>283</v>
      </c>
      <c r="CU104" s="131"/>
      <c r="CV104" s="125">
        <v>1</v>
      </c>
      <c r="CW104" s="122">
        <v>1</v>
      </c>
      <c r="CX104" s="126">
        <v>2</v>
      </c>
      <c r="CY104" s="131">
        <v>0</v>
      </c>
      <c r="CZ104" s="131"/>
      <c r="DA104" s="131"/>
      <c r="DB104" s="131"/>
      <c r="DC104" s="125">
        <v>16</v>
      </c>
      <c r="DD104" s="122">
        <v>5</v>
      </c>
      <c r="DE104" s="122">
        <v>11</v>
      </c>
      <c r="DF104" s="122"/>
      <c r="DG104" s="126">
        <v>32</v>
      </c>
      <c r="DH104" s="125">
        <v>617</v>
      </c>
      <c r="DI104" s="122">
        <v>848</v>
      </c>
      <c r="DJ104" s="122">
        <v>323</v>
      </c>
      <c r="DK104" s="122">
        <v>2283</v>
      </c>
      <c r="DL104" s="122">
        <v>1326</v>
      </c>
      <c r="DM104" s="122">
        <v>390</v>
      </c>
      <c r="DN104" s="122">
        <v>107</v>
      </c>
      <c r="DO104" s="122">
        <v>125</v>
      </c>
      <c r="DP104" s="122">
        <v>125</v>
      </c>
      <c r="DQ104" s="122">
        <v>53</v>
      </c>
      <c r="DR104" s="122"/>
      <c r="DS104" s="126">
        <v>6197</v>
      </c>
      <c r="DT104" s="131"/>
      <c r="DU104" s="133">
        <v>0</v>
      </c>
      <c r="DV104" s="125"/>
      <c r="DW104" s="122">
        <v>1</v>
      </c>
      <c r="DX104" s="122"/>
      <c r="DY104" s="126">
        <v>1</v>
      </c>
      <c r="DZ104" s="131"/>
      <c r="EA104" s="125">
        <v>6</v>
      </c>
      <c r="EB104" s="122">
        <v>5</v>
      </c>
      <c r="EC104" s="126">
        <v>11</v>
      </c>
      <c r="ED104" s="125"/>
      <c r="EE104" s="122">
        <v>4</v>
      </c>
      <c r="EF104" s="126">
        <v>4</v>
      </c>
      <c r="EG104" s="131"/>
      <c r="EH104" s="131">
        <v>0</v>
      </c>
      <c r="EI104" s="131">
        <v>52</v>
      </c>
      <c r="EJ104" s="125"/>
      <c r="EK104" s="122">
        <v>1</v>
      </c>
      <c r="EL104" s="126">
        <v>1</v>
      </c>
      <c r="EM104" s="125">
        <v>15</v>
      </c>
      <c r="EN104" s="122">
        <v>5</v>
      </c>
      <c r="EO104" s="126">
        <v>20</v>
      </c>
      <c r="EP104" s="133"/>
      <c r="EQ104" s="133">
        <v>0</v>
      </c>
      <c r="ER104" s="122">
        <v>6</v>
      </c>
      <c r="ES104" s="122"/>
      <c r="ET104" s="135">
        <v>6</v>
      </c>
      <c r="EU104" s="133"/>
      <c r="EV104" s="122"/>
      <c r="EW104" s="122"/>
      <c r="EX104" s="122"/>
      <c r="EY104" s="135"/>
      <c r="EZ104" s="463">
        <v>97626</v>
      </c>
      <c r="FA104" s="454">
        <v>3.8507880949091109E-3</v>
      </c>
    </row>
    <row r="105" spans="2:157" x14ac:dyDescent="0.2">
      <c r="B105" s="124" t="s">
        <v>497</v>
      </c>
      <c r="C105" s="125">
        <v>33</v>
      </c>
      <c r="D105" s="122">
        <v>6</v>
      </c>
      <c r="E105" s="129">
        <v>39</v>
      </c>
      <c r="F105" s="131"/>
      <c r="G105" s="125">
        <v>27</v>
      </c>
      <c r="H105" s="122"/>
      <c r="I105" s="126">
        <v>27</v>
      </c>
      <c r="J105" s="131"/>
      <c r="K105" s="133">
        <v>365</v>
      </c>
      <c r="L105" s="125">
        <v>4</v>
      </c>
      <c r="M105" s="122">
        <v>28</v>
      </c>
      <c r="N105" s="122">
        <v>707</v>
      </c>
      <c r="O105" s="122"/>
      <c r="P105" s="122"/>
      <c r="Q105" s="122"/>
      <c r="R105" s="122"/>
      <c r="S105" s="126">
        <v>739</v>
      </c>
      <c r="T105" s="125">
        <v>13</v>
      </c>
      <c r="U105" s="122">
        <v>2</v>
      </c>
      <c r="V105" s="126">
        <v>15</v>
      </c>
      <c r="W105" s="125">
        <v>207</v>
      </c>
      <c r="X105" s="122">
        <v>2</v>
      </c>
      <c r="Y105" s="122"/>
      <c r="Z105" s="126">
        <v>209</v>
      </c>
      <c r="AA105" s="125">
        <v>1072</v>
      </c>
      <c r="AB105" s="122"/>
      <c r="AC105" s="122"/>
      <c r="AD105" s="126">
        <v>1072</v>
      </c>
      <c r="AE105" s="125">
        <v>6</v>
      </c>
      <c r="AF105" s="122"/>
      <c r="AG105" s="122"/>
      <c r="AH105" s="129">
        <v>6</v>
      </c>
      <c r="AI105" s="131"/>
      <c r="AJ105" s="131"/>
      <c r="AK105" s="131"/>
      <c r="AL105" s="125"/>
      <c r="AM105" s="122">
        <v>6</v>
      </c>
      <c r="AN105" s="126">
        <v>6</v>
      </c>
      <c r="AO105" s="125"/>
      <c r="AP105" s="122"/>
      <c r="AQ105" s="122"/>
      <c r="AR105" s="122">
        <v>1</v>
      </c>
      <c r="AS105" s="122">
        <v>1</v>
      </c>
      <c r="AT105" s="122">
        <v>2</v>
      </c>
      <c r="AU105" s="126">
        <v>4</v>
      </c>
      <c r="AV105" s="135">
        <v>0</v>
      </c>
      <c r="AW105" s="131">
        <v>1</v>
      </c>
      <c r="AX105" s="125">
        <v>57</v>
      </c>
      <c r="AY105" s="122">
        <v>3540</v>
      </c>
      <c r="AZ105" s="122">
        <v>877</v>
      </c>
      <c r="BA105" s="122">
        <v>28</v>
      </c>
      <c r="BB105" s="122">
        <v>11</v>
      </c>
      <c r="BC105" s="122"/>
      <c r="BD105" s="126">
        <v>4513</v>
      </c>
      <c r="BE105" s="131"/>
      <c r="BF105" s="131"/>
      <c r="BG105" s="131"/>
      <c r="BH105" s="131"/>
      <c r="BI105" s="125">
        <v>8</v>
      </c>
      <c r="BJ105" s="122"/>
      <c r="BK105" s="126">
        <v>8</v>
      </c>
      <c r="BL105" s="131">
        <v>1</v>
      </c>
      <c r="BM105" s="125">
        <v>7</v>
      </c>
      <c r="BN105" s="122"/>
      <c r="BO105" s="126">
        <v>7</v>
      </c>
      <c r="BP105" s="125">
        <v>0</v>
      </c>
      <c r="BQ105" s="122">
        <v>12</v>
      </c>
      <c r="BR105" s="122"/>
      <c r="BS105" s="122"/>
      <c r="BT105" s="126">
        <v>12</v>
      </c>
      <c r="BU105" s="131">
        <v>36</v>
      </c>
      <c r="BV105" s="131"/>
      <c r="BW105" s="125">
        <v>91731</v>
      </c>
      <c r="BX105" s="122">
        <v>15</v>
      </c>
      <c r="BY105" s="122">
        <v>5574</v>
      </c>
      <c r="BZ105" s="122">
        <v>5</v>
      </c>
      <c r="CA105" s="122">
        <v>16</v>
      </c>
      <c r="CB105" s="122"/>
      <c r="CC105" s="122">
        <v>0</v>
      </c>
      <c r="CD105" s="122">
        <v>46</v>
      </c>
      <c r="CE105" s="122">
        <v>0</v>
      </c>
      <c r="CF105" s="126">
        <v>97387</v>
      </c>
      <c r="CG105" s="125">
        <v>15</v>
      </c>
      <c r="CH105" s="122">
        <v>442</v>
      </c>
      <c r="CI105" s="122">
        <v>420</v>
      </c>
      <c r="CJ105" s="122">
        <v>19</v>
      </c>
      <c r="CK105" s="122">
        <v>2</v>
      </c>
      <c r="CL105" s="122"/>
      <c r="CM105" s="122"/>
      <c r="CN105" s="126">
        <v>898</v>
      </c>
      <c r="CO105" s="131"/>
      <c r="CP105" s="125"/>
      <c r="CQ105" s="122"/>
      <c r="CR105" s="126"/>
      <c r="CS105" s="131">
        <v>3</v>
      </c>
      <c r="CT105" s="131">
        <v>982</v>
      </c>
      <c r="CU105" s="131"/>
      <c r="CV105" s="125">
        <v>2</v>
      </c>
      <c r="CW105" s="122">
        <v>18</v>
      </c>
      <c r="CX105" s="126">
        <v>20</v>
      </c>
      <c r="CY105" s="131"/>
      <c r="CZ105" s="131"/>
      <c r="DA105" s="131"/>
      <c r="DB105" s="131"/>
      <c r="DC105" s="125">
        <v>3</v>
      </c>
      <c r="DD105" s="122">
        <v>1</v>
      </c>
      <c r="DE105" s="122">
        <v>4</v>
      </c>
      <c r="DF105" s="122"/>
      <c r="DG105" s="126">
        <v>8</v>
      </c>
      <c r="DH105" s="125">
        <v>89</v>
      </c>
      <c r="DI105" s="122">
        <v>39</v>
      </c>
      <c r="DJ105" s="122">
        <v>129</v>
      </c>
      <c r="DK105" s="122">
        <v>121</v>
      </c>
      <c r="DL105" s="122">
        <v>64</v>
      </c>
      <c r="DM105" s="122">
        <v>31</v>
      </c>
      <c r="DN105" s="122">
        <v>4</v>
      </c>
      <c r="DO105" s="122"/>
      <c r="DP105" s="122">
        <v>4</v>
      </c>
      <c r="DQ105" s="122">
        <v>1</v>
      </c>
      <c r="DR105" s="122"/>
      <c r="DS105" s="126">
        <v>482</v>
      </c>
      <c r="DT105" s="131"/>
      <c r="DU105" s="133"/>
      <c r="DV105" s="125"/>
      <c r="DW105" s="122"/>
      <c r="DX105" s="122"/>
      <c r="DY105" s="126"/>
      <c r="DZ105" s="131"/>
      <c r="EA105" s="125">
        <v>0</v>
      </c>
      <c r="EB105" s="122">
        <v>9</v>
      </c>
      <c r="EC105" s="126">
        <v>9</v>
      </c>
      <c r="ED105" s="125"/>
      <c r="EE105" s="122"/>
      <c r="EF105" s="126"/>
      <c r="EG105" s="131"/>
      <c r="EH105" s="131"/>
      <c r="EI105" s="131"/>
      <c r="EJ105" s="125">
        <v>16</v>
      </c>
      <c r="EK105" s="122">
        <v>4</v>
      </c>
      <c r="EL105" s="126">
        <v>20</v>
      </c>
      <c r="EM105" s="125">
        <v>6</v>
      </c>
      <c r="EN105" s="122"/>
      <c r="EO105" s="126">
        <v>6</v>
      </c>
      <c r="EP105" s="133"/>
      <c r="EQ105" s="133"/>
      <c r="ER105" s="122">
        <v>21</v>
      </c>
      <c r="ES105" s="122"/>
      <c r="ET105" s="135">
        <v>21</v>
      </c>
      <c r="EU105" s="133"/>
      <c r="EV105" s="122"/>
      <c r="EW105" s="122">
        <v>4</v>
      </c>
      <c r="EX105" s="122">
        <v>4</v>
      </c>
      <c r="EY105" s="135">
        <v>8</v>
      </c>
      <c r="EZ105" s="463">
        <v>106904</v>
      </c>
      <c r="FA105" s="454">
        <v>4.2167522022633682E-3</v>
      </c>
    </row>
    <row r="106" spans="2:157" x14ac:dyDescent="0.2">
      <c r="B106" s="124" t="s">
        <v>498</v>
      </c>
      <c r="C106" s="125">
        <v>36</v>
      </c>
      <c r="D106" s="122"/>
      <c r="E106" s="129">
        <v>36</v>
      </c>
      <c r="F106" s="131"/>
      <c r="G106" s="125">
        <v>40</v>
      </c>
      <c r="H106" s="122"/>
      <c r="I106" s="126">
        <v>40</v>
      </c>
      <c r="J106" s="131"/>
      <c r="K106" s="133">
        <v>1555</v>
      </c>
      <c r="L106" s="125">
        <v>6</v>
      </c>
      <c r="M106" s="122">
        <v>87</v>
      </c>
      <c r="N106" s="122">
        <v>484</v>
      </c>
      <c r="O106" s="122">
        <v>1</v>
      </c>
      <c r="P106" s="122"/>
      <c r="Q106" s="122"/>
      <c r="R106" s="122"/>
      <c r="S106" s="126">
        <v>578</v>
      </c>
      <c r="T106" s="125">
        <v>4</v>
      </c>
      <c r="U106" s="122">
        <v>1</v>
      </c>
      <c r="V106" s="126">
        <v>5</v>
      </c>
      <c r="W106" s="125">
        <v>157</v>
      </c>
      <c r="X106" s="122"/>
      <c r="Y106" s="122"/>
      <c r="Z106" s="126">
        <v>157</v>
      </c>
      <c r="AA106" s="125">
        <v>2480</v>
      </c>
      <c r="AB106" s="122"/>
      <c r="AC106" s="122"/>
      <c r="AD106" s="126">
        <v>2480</v>
      </c>
      <c r="AE106" s="125">
        <v>15</v>
      </c>
      <c r="AF106" s="122"/>
      <c r="AG106" s="122"/>
      <c r="AH106" s="129">
        <v>15</v>
      </c>
      <c r="AI106" s="131"/>
      <c r="AJ106" s="131"/>
      <c r="AK106" s="131"/>
      <c r="AL106" s="125"/>
      <c r="AM106" s="122"/>
      <c r="AN106" s="126"/>
      <c r="AO106" s="125"/>
      <c r="AP106" s="122"/>
      <c r="AQ106" s="122">
        <v>2</v>
      </c>
      <c r="AR106" s="122">
        <v>2</v>
      </c>
      <c r="AS106" s="122"/>
      <c r="AT106" s="122"/>
      <c r="AU106" s="126">
        <v>4</v>
      </c>
      <c r="AV106" s="135"/>
      <c r="AW106" s="131">
        <v>1</v>
      </c>
      <c r="AX106" s="125">
        <v>15</v>
      </c>
      <c r="AY106" s="122">
        <v>112</v>
      </c>
      <c r="AZ106" s="122">
        <v>230</v>
      </c>
      <c r="BA106" s="122">
        <v>18</v>
      </c>
      <c r="BB106" s="122">
        <v>24</v>
      </c>
      <c r="BC106" s="122"/>
      <c r="BD106" s="126">
        <v>399</v>
      </c>
      <c r="BE106" s="131"/>
      <c r="BF106" s="131"/>
      <c r="BG106" s="131"/>
      <c r="BH106" s="131"/>
      <c r="BI106" s="125">
        <v>4</v>
      </c>
      <c r="BJ106" s="122"/>
      <c r="BK106" s="126">
        <v>4</v>
      </c>
      <c r="BL106" s="131"/>
      <c r="BM106" s="125">
        <v>3</v>
      </c>
      <c r="BN106" s="122"/>
      <c r="BO106" s="126">
        <v>3</v>
      </c>
      <c r="BP106" s="125"/>
      <c r="BQ106" s="122"/>
      <c r="BR106" s="122"/>
      <c r="BS106" s="122"/>
      <c r="BT106" s="126"/>
      <c r="BU106" s="131">
        <v>3</v>
      </c>
      <c r="BV106" s="131"/>
      <c r="BW106" s="125">
        <v>34776</v>
      </c>
      <c r="BX106" s="122"/>
      <c r="BY106" s="122">
        <v>3489</v>
      </c>
      <c r="BZ106" s="122"/>
      <c r="CA106" s="122">
        <v>95</v>
      </c>
      <c r="CB106" s="122">
        <v>1</v>
      </c>
      <c r="CC106" s="122">
        <v>1</v>
      </c>
      <c r="CD106" s="122">
        <v>27</v>
      </c>
      <c r="CE106" s="122"/>
      <c r="CF106" s="126">
        <v>38389</v>
      </c>
      <c r="CG106" s="125">
        <v>1</v>
      </c>
      <c r="CH106" s="122">
        <v>474</v>
      </c>
      <c r="CI106" s="122">
        <v>92</v>
      </c>
      <c r="CJ106" s="122">
        <v>8</v>
      </c>
      <c r="CK106" s="122">
        <v>1</v>
      </c>
      <c r="CL106" s="122"/>
      <c r="CM106" s="122"/>
      <c r="CN106" s="126">
        <v>576</v>
      </c>
      <c r="CO106" s="131"/>
      <c r="CP106" s="125"/>
      <c r="CQ106" s="122"/>
      <c r="CR106" s="126"/>
      <c r="CS106" s="131">
        <v>52</v>
      </c>
      <c r="CT106" s="131">
        <v>53</v>
      </c>
      <c r="CU106" s="131"/>
      <c r="CV106" s="125"/>
      <c r="CW106" s="122"/>
      <c r="CX106" s="126"/>
      <c r="CY106" s="131"/>
      <c r="CZ106" s="131"/>
      <c r="DA106" s="131"/>
      <c r="DB106" s="131"/>
      <c r="DC106" s="125">
        <v>3</v>
      </c>
      <c r="DD106" s="122">
        <v>10</v>
      </c>
      <c r="DE106" s="122">
        <v>9</v>
      </c>
      <c r="DF106" s="122"/>
      <c r="DG106" s="126">
        <v>22</v>
      </c>
      <c r="DH106" s="125">
        <v>49</v>
      </c>
      <c r="DI106" s="122">
        <v>60</v>
      </c>
      <c r="DJ106" s="122">
        <v>23</v>
      </c>
      <c r="DK106" s="122">
        <v>57</v>
      </c>
      <c r="DL106" s="122">
        <v>50</v>
      </c>
      <c r="DM106" s="122">
        <v>45</v>
      </c>
      <c r="DN106" s="122"/>
      <c r="DO106" s="122">
        <v>1</v>
      </c>
      <c r="DP106" s="122">
        <v>13</v>
      </c>
      <c r="DQ106" s="122">
        <v>2</v>
      </c>
      <c r="DR106" s="122"/>
      <c r="DS106" s="126">
        <v>300</v>
      </c>
      <c r="DT106" s="131"/>
      <c r="DU106" s="133">
        <v>6</v>
      </c>
      <c r="DV106" s="125"/>
      <c r="DW106" s="122"/>
      <c r="DX106" s="122"/>
      <c r="DY106" s="126"/>
      <c r="DZ106" s="131"/>
      <c r="EA106" s="125">
        <v>0</v>
      </c>
      <c r="EB106" s="122"/>
      <c r="EC106" s="126">
        <v>0</v>
      </c>
      <c r="ED106" s="125"/>
      <c r="EE106" s="122"/>
      <c r="EF106" s="126"/>
      <c r="EG106" s="131"/>
      <c r="EH106" s="131">
        <v>1</v>
      </c>
      <c r="EI106" s="131">
        <v>7</v>
      </c>
      <c r="EJ106" s="125"/>
      <c r="EK106" s="122"/>
      <c r="EL106" s="126"/>
      <c r="EM106" s="125">
        <v>1</v>
      </c>
      <c r="EN106" s="122"/>
      <c r="EO106" s="126">
        <v>1</v>
      </c>
      <c r="EP106" s="133"/>
      <c r="EQ106" s="133"/>
      <c r="ER106" s="122">
        <v>7</v>
      </c>
      <c r="ES106" s="122"/>
      <c r="ET106" s="135">
        <v>7</v>
      </c>
      <c r="EU106" s="133"/>
      <c r="EV106" s="122"/>
      <c r="EW106" s="122">
        <v>1</v>
      </c>
      <c r="EX106" s="122"/>
      <c r="EY106" s="135">
        <v>1</v>
      </c>
      <c r="EZ106" s="463">
        <v>44695</v>
      </c>
      <c r="FA106" s="454">
        <v>1.7629624680101891E-3</v>
      </c>
    </row>
    <row r="107" spans="2:157" x14ac:dyDescent="0.2">
      <c r="B107" s="124" t="s">
        <v>499</v>
      </c>
      <c r="C107" s="125">
        <v>194</v>
      </c>
      <c r="D107" s="122"/>
      <c r="E107" s="129">
        <v>194</v>
      </c>
      <c r="F107" s="131"/>
      <c r="G107" s="125">
        <v>15</v>
      </c>
      <c r="H107" s="122"/>
      <c r="I107" s="126">
        <v>15</v>
      </c>
      <c r="J107" s="131"/>
      <c r="K107" s="133">
        <v>1430</v>
      </c>
      <c r="L107" s="125">
        <v>21</v>
      </c>
      <c r="M107" s="122">
        <v>103</v>
      </c>
      <c r="N107" s="122">
        <v>1918</v>
      </c>
      <c r="O107" s="122">
        <v>16</v>
      </c>
      <c r="P107" s="122">
        <v>19</v>
      </c>
      <c r="Q107" s="122">
        <v>7</v>
      </c>
      <c r="R107" s="122"/>
      <c r="S107" s="126">
        <v>2084</v>
      </c>
      <c r="T107" s="125">
        <v>3</v>
      </c>
      <c r="U107" s="122">
        <v>6</v>
      </c>
      <c r="V107" s="126">
        <v>9</v>
      </c>
      <c r="W107" s="125">
        <v>112</v>
      </c>
      <c r="X107" s="122">
        <v>3</v>
      </c>
      <c r="Y107" s="122"/>
      <c r="Z107" s="126">
        <v>115</v>
      </c>
      <c r="AA107" s="125">
        <v>21459</v>
      </c>
      <c r="AB107" s="122">
        <v>8</v>
      </c>
      <c r="AC107" s="122"/>
      <c r="AD107" s="126">
        <v>21467</v>
      </c>
      <c r="AE107" s="125">
        <v>138</v>
      </c>
      <c r="AF107" s="122"/>
      <c r="AG107" s="122"/>
      <c r="AH107" s="129">
        <v>138</v>
      </c>
      <c r="AI107" s="131"/>
      <c r="AJ107" s="131"/>
      <c r="AK107" s="131"/>
      <c r="AL107" s="125">
        <v>1</v>
      </c>
      <c r="AM107" s="122">
        <v>1</v>
      </c>
      <c r="AN107" s="126">
        <v>2</v>
      </c>
      <c r="AO107" s="125"/>
      <c r="AP107" s="122"/>
      <c r="AQ107" s="122">
        <v>54</v>
      </c>
      <c r="AR107" s="122">
        <v>158</v>
      </c>
      <c r="AS107" s="122"/>
      <c r="AT107" s="122"/>
      <c r="AU107" s="126">
        <v>212</v>
      </c>
      <c r="AV107" s="135">
        <v>1</v>
      </c>
      <c r="AW107" s="131">
        <v>3</v>
      </c>
      <c r="AX107" s="125">
        <v>81</v>
      </c>
      <c r="AY107" s="122">
        <v>553</v>
      </c>
      <c r="AZ107" s="122">
        <v>430</v>
      </c>
      <c r="BA107" s="122">
        <v>46</v>
      </c>
      <c r="BB107" s="122">
        <v>43</v>
      </c>
      <c r="BC107" s="122"/>
      <c r="BD107" s="126">
        <v>1153</v>
      </c>
      <c r="BE107" s="131"/>
      <c r="BF107" s="131"/>
      <c r="BG107" s="131"/>
      <c r="BH107" s="131">
        <v>5</v>
      </c>
      <c r="BI107" s="125">
        <v>28</v>
      </c>
      <c r="BJ107" s="122"/>
      <c r="BK107" s="126">
        <v>28</v>
      </c>
      <c r="BL107" s="131"/>
      <c r="BM107" s="125"/>
      <c r="BN107" s="122"/>
      <c r="BO107" s="126"/>
      <c r="BP107" s="125">
        <v>34</v>
      </c>
      <c r="BQ107" s="122"/>
      <c r="BR107" s="122">
        <v>8</v>
      </c>
      <c r="BS107" s="122"/>
      <c r="BT107" s="126">
        <v>42</v>
      </c>
      <c r="BU107" s="131"/>
      <c r="BV107" s="131"/>
      <c r="BW107" s="125">
        <v>64289</v>
      </c>
      <c r="BX107" s="122">
        <v>0</v>
      </c>
      <c r="BY107" s="122">
        <v>5993</v>
      </c>
      <c r="BZ107" s="122">
        <v>5</v>
      </c>
      <c r="CA107" s="122">
        <v>1817</v>
      </c>
      <c r="CB107" s="122">
        <v>2</v>
      </c>
      <c r="CC107" s="122">
        <v>6</v>
      </c>
      <c r="CD107" s="122">
        <v>195</v>
      </c>
      <c r="CE107" s="122">
        <v>0</v>
      </c>
      <c r="CF107" s="126">
        <v>72307</v>
      </c>
      <c r="CG107" s="125">
        <v>9</v>
      </c>
      <c r="CH107" s="122">
        <v>1153</v>
      </c>
      <c r="CI107" s="122">
        <v>412</v>
      </c>
      <c r="CJ107" s="122">
        <v>22</v>
      </c>
      <c r="CK107" s="122">
        <v>21</v>
      </c>
      <c r="CL107" s="122"/>
      <c r="CM107" s="122"/>
      <c r="CN107" s="126">
        <v>1617</v>
      </c>
      <c r="CO107" s="131"/>
      <c r="CP107" s="125"/>
      <c r="CQ107" s="122"/>
      <c r="CR107" s="126"/>
      <c r="CS107" s="131">
        <v>2</v>
      </c>
      <c r="CT107" s="131">
        <v>124</v>
      </c>
      <c r="CU107" s="131"/>
      <c r="CV107" s="125"/>
      <c r="CW107" s="122">
        <v>2</v>
      </c>
      <c r="CX107" s="126">
        <v>2</v>
      </c>
      <c r="CY107" s="131">
        <v>1</v>
      </c>
      <c r="CZ107" s="131"/>
      <c r="DA107" s="131"/>
      <c r="DB107" s="131"/>
      <c r="DC107" s="125">
        <v>2</v>
      </c>
      <c r="DD107" s="122">
        <v>6</v>
      </c>
      <c r="DE107" s="122">
        <v>8</v>
      </c>
      <c r="DF107" s="122"/>
      <c r="DG107" s="126">
        <v>16</v>
      </c>
      <c r="DH107" s="125">
        <v>319</v>
      </c>
      <c r="DI107" s="122">
        <v>624</v>
      </c>
      <c r="DJ107" s="122">
        <v>104</v>
      </c>
      <c r="DK107" s="122">
        <v>3141</v>
      </c>
      <c r="DL107" s="122">
        <v>340</v>
      </c>
      <c r="DM107" s="122">
        <v>318</v>
      </c>
      <c r="DN107" s="122">
        <v>79</v>
      </c>
      <c r="DO107" s="122">
        <v>95</v>
      </c>
      <c r="DP107" s="122">
        <v>96</v>
      </c>
      <c r="DQ107" s="122">
        <v>50</v>
      </c>
      <c r="DR107" s="122"/>
      <c r="DS107" s="126">
        <v>5166</v>
      </c>
      <c r="DT107" s="131"/>
      <c r="DU107" s="133"/>
      <c r="DV107" s="125"/>
      <c r="DW107" s="122"/>
      <c r="DX107" s="122"/>
      <c r="DY107" s="126"/>
      <c r="DZ107" s="131"/>
      <c r="EA107" s="125">
        <v>2</v>
      </c>
      <c r="EB107" s="122">
        <v>3</v>
      </c>
      <c r="EC107" s="126">
        <v>5</v>
      </c>
      <c r="ED107" s="125"/>
      <c r="EE107" s="122">
        <v>8</v>
      </c>
      <c r="EF107" s="126">
        <v>8</v>
      </c>
      <c r="EG107" s="131"/>
      <c r="EH107" s="131"/>
      <c r="EI107" s="131">
        <v>94</v>
      </c>
      <c r="EJ107" s="125"/>
      <c r="EK107" s="122">
        <v>5</v>
      </c>
      <c r="EL107" s="126">
        <v>5</v>
      </c>
      <c r="EM107" s="125">
        <v>21</v>
      </c>
      <c r="EN107" s="122">
        <v>14</v>
      </c>
      <c r="EO107" s="126">
        <v>35</v>
      </c>
      <c r="EP107" s="133"/>
      <c r="EQ107" s="133"/>
      <c r="ER107" s="122">
        <v>2</v>
      </c>
      <c r="ES107" s="122"/>
      <c r="ET107" s="135">
        <v>2</v>
      </c>
      <c r="EU107" s="133"/>
      <c r="EV107" s="122">
        <v>2</v>
      </c>
      <c r="EW107" s="122">
        <v>1</v>
      </c>
      <c r="EX107" s="122"/>
      <c r="EY107" s="135">
        <v>3</v>
      </c>
      <c r="EZ107" s="463">
        <v>106285</v>
      </c>
      <c r="FA107" s="454">
        <v>4.1923361877718524E-3</v>
      </c>
    </row>
    <row r="108" spans="2:157" x14ac:dyDescent="0.2">
      <c r="B108" s="124" t="s">
        <v>500</v>
      </c>
      <c r="C108" s="125">
        <v>52</v>
      </c>
      <c r="D108" s="122"/>
      <c r="E108" s="129">
        <v>52</v>
      </c>
      <c r="F108" s="131"/>
      <c r="G108" s="125">
        <v>1</v>
      </c>
      <c r="H108" s="122"/>
      <c r="I108" s="126">
        <v>1</v>
      </c>
      <c r="J108" s="131"/>
      <c r="K108" s="133">
        <v>133</v>
      </c>
      <c r="L108" s="125">
        <v>7</v>
      </c>
      <c r="M108" s="122">
        <v>11</v>
      </c>
      <c r="N108" s="122">
        <v>268</v>
      </c>
      <c r="O108" s="122">
        <v>5</v>
      </c>
      <c r="P108" s="122">
        <v>3</v>
      </c>
      <c r="Q108" s="122"/>
      <c r="R108" s="122"/>
      <c r="S108" s="126">
        <v>294</v>
      </c>
      <c r="T108" s="125">
        <v>2</v>
      </c>
      <c r="U108" s="122">
        <v>0</v>
      </c>
      <c r="V108" s="126">
        <v>2</v>
      </c>
      <c r="W108" s="125">
        <v>19</v>
      </c>
      <c r="X108" s="122"/>
      <c r="Y108" s="122"/>
      <c r="Z108" s="126">
        <v>19</v>
      </c>
      <c r="AA108" s="125">
        <v>6494</v>
      </c>
      <c r="AB108" s="122"/>
      <c r="AC108" s="122"/>
      <c r="AD108" s="126">
        <v>6494</v>
      </c>
      <c r="AE108" s="125">
        <v>11</v>
      </c>
      <c r="AF108" s="122"/>
      <c r="AG108" s="122"/>
      <c r="AH108" s="129">
        <v>11</v>
      </c>
      <c r="AI108" s="131"/>
      <c r="AJ108" s="131"/>
      <c r="AK108" s="131"/>
      <c r="AL108" s="125"/>
      <c r="AM108" s="122"/>
      <c r="AN108" s="126"/>
      <c r="AO108" s="125"/>
      <c r="AP108" s="122"/>
      <c r="AQ108" s="122">
        <v>17</v>
      </c>
      <c r="AR108" s="122">
        <v>17</v>
      </c>
      <c r="AS108" s="122"/>
      <c r="AT108" s="122"/>
      <c r="AU108" s="126">
        <v>34</v>
      </c>
      <c r="AV108" s="135"/>
      <c r="AW108" s="131"/>
      <c r="AX108" s="125">
        <v>5</v>
      </c>
      <c r="AY108" s="122">
        <v>30</v>
      </c>
      <c r="AZ108" s="122">
        <v>138</v>
      </c>
      <c r="BA108" s="122">
        <v>13</v>
      </c>
      <c r="BB108" s="122">
        <v>4</v>
      </c>
      <c r="BC108" s="122"/>
      <c r="BD108" s="126">
        <v>190</v>
      </c>
      <c r="BE108" s="131"/>
      <c r="BF108" s="131"/>
      <c r="BG108" s="131"/>
      <c r="BH108" s="131"/>
      <c r="BI108" s="125">
        <v>0</v>
      </c>
      <c r="BJ108" s="122"/>
      <c r="BK108" s="126">
        <v>0</v>
      </c>
      <c r="BL108" s="131"/>
      <c r="BM108" s="125"/>
      <c r="BN108" s="122"/>
      <c r="BO108" s="126"/>
      <c r="BP108" s="125">
        <v>2</v>
      </c>
      <c r="BQ108" s="122"/>
      <c r="BR108" s="122"/>
      <c r="BS108" s="122"/>
      <c r="BT108" s="126">
        <v>2</v>
      </c>
      <c r="BU108" s="131"/>
      <c r="BV108" s="131"/>
      <c r="BW108" s="125">
        <v>9965</v>
      </c>
      <c r="BX108" s="122"/>
      <c r="BY108" s="122">
        <v>2158</v>
      </c>
      <c r="BZ108" s="122">
        <v>0</v>
      </c>
      <c r="CA108" s="122">
        <v>204</v>
      </c>
      <c r="CB108" s="122"/>
      <c r="CC108" s="122"/>
      <c r="CD108" s="122">
        <v>134</v>
      </c>
      <c r="CE108" s="122"/>
      <c r="CF108" s="126">
        <v>12461</v>
      </c>
      <c r="CG108" s="125">
        <v>1</v>
      </c>
      <c r="CH108" s="122">
        <v>182</v>
      </c>
      <c r="CI108" s="122">
        <v>80</v>
      </c>
      <c r="CJ108" s="122"/>
      <c r="CK108" s="122">
        <v>2</v>
      </c>
      <c r="CL108" s="122"/>
      <c r="CM108" s="122"/>
      <c r="CN108" s="126">
        <v>265</v>
      </c>
      <c r="CO108" s="131"/>
      <c r="CP108" s="125"/>
      <c r="CQ108" s="122"/>
      <c r="CR108" s="126"/>
      <c r="CS108" s="131">
        <v>0</v>
      </c>
      <c r="CT108" s="131">
        <v>10</v>
      </c>
      <c r="CU108" s="131"/>
      <c r="CV108" s="125">
        <v>8</v>
      </c>
      <c r="CW108" s="122">
        <v>1</v>
      </c>
      <c r="CX108" s="126">
        <v>9</v>
      </c>
      <c r="CY108" s="131"/>
      <c r="CZ108" s="131"/>
      <c r="DA108" s="131"/>
      <c r="DB108" s="131"/>
      <c r="DC108" s="125">
        <v>1</v>
      </c>
      <c r="DD108" s="122">
        <v>2</v>
      </c>
      <c r="DE108" s="122">
        <v>0</v>
      </c>
      <c r="DF108" s="122"/>
      <c r="DG108" s="126">
        <v>3</v>
      </c>
      <c r="DH108" s="125">
        <v>17</v>
      </c>
      <c r="DI108" s="122">
        <v>36</v>
      </c>
      <c r="DJ108" s="122">
        <v>6</v>
      </c>
      <c r="DK108" s="122">
        <v>769</v>
      </c>
      <c r="DL108" s="122">
        <v>70</v>
      </c>
      <c r="DM108" s="122">
        <v>33</v>
      </c>
      <c r="DN108" s="122">
        <v>7</v>
      </c>
      <c r="DO108" s="122">
        <v>5</v>
      </c>
      <c r="DP108" s="122">
        <v>8</v>
      </c>
      <c r="DQ108" s="122">
        <v>24</v>
      </c>
      <c r="DR108" s="122"/>
      <c r="DS108" s="126">
        <v>975</v>
      </c>
      <c r="DT108" s="131"/>
      <c r="DU108" s="133"/>
      <c r="DV108" s="125"/>
      <c r="DW108" s="122"/>
      <c r="DX108" s="122"/>
      <c r="DY108" s="126"/>
      <c r="DZ108" s="131"/>
      <c r="EA108" s="125"/>
      <c r="EB108" s="122"/>
      <c r="EC108" s="126"/>
      <c r="ED108" s="125"/>
      <c r="EE108" s="122"/>
      <c r="EF108" s="126"/>
      <c r="EG108" s="131"/>
      <c r="EH108" s="131"/>
      <c r="EI108" s="131">
        <v>3</v>
      </c>
      <c r="EJ108" s="125"/>
      <c r="EK108" s="122"/>
      <c r="EL108" s="126"/>
      <c r="EM108" s="125"/>
      <c r="EN108" s="122"/>
      <c r="EO108" s="126"/>
      <c r="EP108" s="133"/>
      <c r="EQ108" s="133"/>
      <c r="ER108" s="122">
        <v>0</v>
      </c>
      <c r="ES108" s="122"/>
      <c r="ET108" s="135">
        <v>0</v>
      </c>
      <c r="EU108" s="133"/>
      <c r="EV108" s="122"/>
      <c r="EW108" s="122"/>
      <c r="EX108" s="122"/>
      <c r="EY108" s="135"/>
      <c r="EZ108" s="463">
        <v>20958</v>
      </c>
      <c r="FA108" s="454">
        <v>8.2667339533633614E-4</v>
      </c>
    </row>
    <row r="109" spans="2:157" ht="13.5" thickBot="1" x14ac:dyDescent="0.25">
      <c r="B109" s="137" t="s">
        <v>501</v>
      </c>
      <c r="C109" s="138">
        <v>4</v>
      </c>
      <c r="D109" s="139"/>
      <c r="E109" s="140">
        <v>4</v>
      </c>
      <c r="F109" s="141"/>
      <c r="G109" s="138">
        <v>13</v>
      </c>
      <c r="H109" s="139"/>
      <c r="I109" s="142">
        <v>13</v>
      </c>
      <c r="J109" s="141"/>
      <c r="K109" s="143">
        <v>116</v>
      </c>
      <c r="L109" s="138">
        <v>2</v>
      </c>
      <c r="M109" s="139">
        <v>68</v>
      </c>
      <c r="N109" s="139">
        <v>308</v>
      </c>
      <c r="O109" s="139">
        <v>12</v>
      </c>
      <c r="P109" s="139">
        <v>31</v>
      </c>
      <c r="Q109" s="139">
        <v>1</v>
      </c>
      <c r="R109" s="139">
        <v>0</v>
      </c>
      <c r="S109" s="142">
        <v>422</v>
      </c>
      <c r="T109" s="138">
        <v>3</v>
      </c>
      <c r="U109" s="139">
        <v>0</v>
      </c>
      <c r="V109" s="142">
        <v>3</v>
      </c>
      <c r="W109" s="138">
        <v>29</v>
      </c>
      <c r="X109" s="139">
        <v>2</v>
      </c>
      <c r="Y109" s="139"/>
      <c r="Z109" s="142">
        <v>31</v>
      </c>
      <c r="AA109" s="138">
        <v>2954</v>
      </c>
      <c r="AB109" s="139">
        <v>1</v>
      </c>
      <c r="AC109" s="139"/>
      <c r="AD109" s="142">
        <v>2955</v>
      </c>
      <c r="AE109" s="138">
        <v>19</v>
      </c>
      <c r="AF109" s="139"/>
      <c r="AG109" s="139"/>
      <c r="AH109" s="140">
        <v>19</v>
      </c>
      <c r="AI109" s="141"/>
      <c r="AJ109" s="141"/>
      <c r="AK109" s="141"/>
      <c r="AL109" s="138"/>
      <c r="AM109" s="139"/>
      <c r="AN109" s="142"/>
      <c r="AO109" s="138"/>
      <c r="AP109" s="139"/>
      <c r="AQ109" s="139">
        <v>20</v>
      </c>
      <c r="AR109" s="139">
        <v>97</v>
      </c>
      <c r="AS109" s="139"/>
      <c r="AT109" s="139"/>
      <c r="AU109" s="142">
        <v>117</v>
      </c>
      <c r="AV109" s="144"/>
      <c r="AW109" s="141"/>
      <c r="AX109" s="138">
        <v>7</v>
      </c>
      <c r="AY109" s="139">
        <v>270</v>
      </c>
      <c r="AZ109" s="139">
        <v>110</v>
      </c>
      <c r="BA109" s="139">
        <v>12</v>
      </c>
      <c r="BB109" s="139"/>
      <c r="BC109" s="139"/>
      <c r="BD109" s="142">
        <v>399</v>
      </c>
      <c r="BE109" s="141"/>
      <c r="BF109" s="141"/>
      <c r="BG109" s="141"/>
      <c r="BH109" s="141"/>
      <c r="BI109" s="138">
        <v>2</v>
      </c>
      <c r="BJ109" s="139"/>
      <c r="BK109" s="142">
        <v>2</v>
      </c>
      <c r="BL109" s="141"/>
      <c r="BM109" s="138">
        <v>0</v>
      </c>
      <c r="BN109" s="139"/>
      <c r="BO109" s="142">
        <v>0</v>
      </c>
      <c r="BP109" s="138">
        <v>2</v>
      </c>
      <c r="BQ109" s="139"/>
      <c r="BR109" s="139"/>
      <c r="BS109" s="139"/>
      <c r="BT109" s="142">
        <v>2</v>
      </c>
      <c r="BU109" s="141">
        <v>1</v>
      </c>
      <c r="BV109" s="141"/>
      <c r="BW109" s="138">
        <v>7629</v>
      </c>
      <c r="BX109" s="139">
        <v>1</v>
      </c>
      <c r="BY109" s="139">
        <v>1361</v>
      </c>
      <c r="BZ109" s="139">
        <v>2</v>
      </c>
      <c r="CA109" s="139">
        <v>292</v>
      </c>
      <c r="CB109" s="139"/>
      <c r="CC109" s="139"/>
      <c r="CD109" s="139">
        <v>69</v>
      </c>
      <c r="CE109" s="139"/>
      <c r="CF109" s="142">
        <v>9354</v>
      </c>
      <c r="CG109" s="138"/>
      <c r="CH109" s="139">
        <v>147</v>
      </c>
      <c r="CI109" s="139">
        <v>70</v>
      </c>
      <c r="CJ109" s="139"/>
      <c r="CK109" s="139">
        <v>0</v>
      </c>
      <c r="CL109" s="139"/>
      <c r="CM109" s="139"/>
      <c r="CN109" s="142">
        <v>217</v>
      </c>
      <c r="CO109" s="141"/>
      <c r="CP109" s="138"/>
      <c r="CQ109" s="139"/>
      <c r="CR109" s="142"/>
      <c r="CS109" s="141"/>
      <c r="CT109" s="141">
        <v>81</v>
      </c>
      <c r="CU109" s="141"/>
      <c r="CV109" s="138"/>
      <c r="CW109" s="139">
        <v>1</v>
      </c>
      <c r="CX109" s="142">
        <v>1</v>
      </c>
      <c r="CY109" s="141"/>
      <c r="CZ109" s="141"/>
      <c r="DA109" s="141"/>
      <c r="DB109" s="141"/>
      <c r="DC109" s="138">
        <v>3</v>
      </c>
      <c r="DD109" s="139">
        <v>1</v>
      </c>
      <c r="DE109" s="139">
        <v>1</v>
      </c>
      <c r="DF109" s="139"/>
      <c r="DG109" s="142">
        <v>5</v>
      </c>
      <c r="DH109" s="138">
        <v>126</v>
      </c>
      <c r="DI109" s="139">
        <v>492</v>
      </c>
      <c r="DJ109" s="139">
        <v>72</v>
      </c>
      <c r="DK109" s="139">
        <v>384</v>
      </c>
      <c r="DL109" s="139">
        <v>135</v>
      </c>
      <c r="DM109" s="139">
        <v>189</v>
      </c>
      <c r="DN109" s="139">
        <v>35</v>
      </c>
      <c r="DO109" s="139">
        <v>34</v>
      </c>
      <c r="DP109" s="139">
        <v>28</v>
      </c>
      <c r="DQ109" s="139">
        <v>35</v>
      </c>
      <c r="DR109" s="139"/>
      <c r="DS109" s="142">
        <v>1530</v>
      </c>
      <c r="DT109" s="141"/>
      <c r="DU109" s="143"/>
      <c r="DV109" s="138"/>
      <c r="DW109" s="139"/>
      <c r="DX109" s="139"/>
      <c r="DY109" s="142"/>
      <c r="DZ109" s="141"/>
      <c r="EA109" s="138">
        <v>1</v>
      </c>
      <c r="EB109" s="139"/>
      <c r="EC109" s="142">
        <v>1</v>
      </c>
      <c r="ED109" s="138"/>
      <c r="EE109" s="139">
        <v>1</v>
      </c>
      <c r="EF109" s="142">
        <v>1</v>
      </c>
      <c r="EG109" s="141"/>
      <c r="EH109" s="141"/>
      <c r="EI109" s="141">
        <v>5</v>
      </c>
      <c r="EJ109" s="138">
        <v>1</v>
      </c>
      <c r="EK109" s="139">
        <v>1</v>
      </c>
      <c r="EL109" s="142">
        <v>2</v>
      </c>
      <c r="EM109" s="138">
        <v>3</v>
      </c>
      <c r="EN109" s="139">
        <v>1</v>
      </c>
      <c r="EO109" s="142">
        <v>4</v>
      </c>
      <c r="EP109" s="143"/>
      <c r="EQ109" s="143"/>
      <c r="ER109" s="139">
        <v>2</v>
      </c>
      <c r="ES109" s="139"/>
      <c r="ET109" s="144">
        <v>2</v>
      </c>
      <c r="EU109" s="143"/>
      <c r="EV109" s="139"/>
      <c r="EW109" s="139"/>
      <c r="EX109" s="139"/>
      <c r="EY109" s="144"/>
      <c r="EZ109" s="464">
        <v>15287</v>
      </c>
      <c r="FA109" s="455">
        <v>6.0298483607722924E-4</v>
      </c>
    </row>
    <row r="110" spans="2:157" s="115" customFormat="1" ht="13.5" thickBot="1" x14ac:dyDescent="0.25">
      <c r="B110" s="118" t="s">
        <v>502</v>
      </c>
      <c r="C110" s="127">
        <v>1208</v>
      </c>
      <c r="D110" s="123">
        <v>6</v>
      </c>
      <c r="E110" s="130">
        <v>1214</v>
      </c>
      <c r="F110" s="132"/>
      <c r="G110" s="127">
        <v>124</v>
      </c>
      <c r="H110" s="123"/>
      <c r="I110" s="128">
        <v>124</v>
      </c>
      <c r="J110" s="132">
        <v>1</v>
      </c>
      <c r="K110" s="134">
        <v>13944</v>
      </c>
      <c r="L110" s="127">
        <v>111</v>
      </c>
      <c r="M110" s="123">
        <v>2023</v>
      </c>
      <c r="N110" s="123">
        <v>10546</v>
      </c>
      <c r="O110" s="123">
        <v>282</v>
      </c>
      <c r="P110" s="123">
        <v>825</v>
      </c>
      <c r="Q110" s="123">
        <v>23</v>
      </c>
      <c r="R110" s="123">
        <v>4</v>
      </c>
      <c r="S110" s="128">
        <v>13814</v>
      </c>
      <c r="T110" s="127">
        <v>90</v>
      </c>
      <c r="U110" s="123">
        <v>40</v>
      </c>
      <c r="V110" s="128">
        <v>130</v>
      </c>
      <c r="W110" s="127">
        <v>1299</v>
      </c>
      <c r="X110" s="123">
        <v>32</v>
      </c>
      <c r="Y110" s="123">
        <v>0</v>
      </c>
      <c r="Z110" s="128">
        <v>1331</v>
      </c>
      <c r="AA110" s="127">
        <v>143408</v>
      </c>
      <c r="AB110" s="123">
        <v>39</v>
      </c>
      <c r="AC110" s="123"/>
      <c r="AD110" s="128">
        <v>143447</v>
      </c>
      <c r="AE110" s="127">
        <v>982</v>
      </c>
      <c r="AF110" s="123">
        <v>1</v>
      </c>
      <c r="AG110" s="123">
        <v>4</v>
      </c>
      <c r="AH110" s="130">
        <v>987</v>
      </c>
      <c r="AI110" s="132"/>
      <c r="AJ110" s="132"/>
      <c r="AK110" s="132"/>
      <c r="AL110" s="127">
        <v>9</v>
      </c>
      <c r="AM110" s="123">
        <v>24</v>
      </c>
      <c r="AN110" s="128">
        <v>33</v>
      </c>
      <c r="AO110" s="127"/>
      <c r="AP110" s="123">
        <v>78</v>
      </c>
      <c r="AQ110" s="123">
        <v>737</v>
      </c>
      <c r="AR110" s="123">
        <v>3560</v>
      </c>
      <c r="AS110" s="123">
        <v>2</v>
      </c>
      <c r="AT110" s="123">
        <v>2</v>
      </c>
      <c r="AU110" s="128">
        <v>4379</v>
      </c>
      <c r="AV110" s="136">
        <v>4</v>
      </c>
      <c r="AW110" s="132">
        <v>3836</v>
      </c>
      <c r="AX110" s="127">
        <v>402</v>
      </c>
      <c r="AY110" s="123">
        <v>8232</v>
      </c>
      <c r="AZ110" s="123">
        <v>3987</v>
      </c>
      <c r="BA110" s="123">
        <v>321</v>
      </c>
      <c r="BB110" s="123">
        <v>286</v>
      </c>
      <c r="BC110" s="123"/>
      <c r="BD110" s="128">
        <v>13228</v>
      </c>
      <c r="BE110" s="132">
        <v>4</v>
      </c>
      <c r="BF110" s="132"/>
      <c r="BG110" s="132">
        <v>1</v>
      </c>
      <c r="BH110" s="132">
        <v>14</v>
      </c>
      <c r="BI110" s="127">
        <v>122</v>
      </c>
      <c r="BJ110" s="123"/>
      <c r="BK110" s="128">
        <v>122</v>
      </c>
      <c r="BL110" s="132">
        <v>1</v>
      </c>
      <c r="BM110" s="127">
        <v>12</v>
      </c>
      <c r="BN110" s="123">
        <v>6</v>
      </c>
      <c r="BO110" s="128">
        <v>18</v>
      </c>
      <c r="BP110" s="127">
        <v>150</v>
      </c>
      <c r="BQ110" s="123">
        <v>25</v>
      </c>
      <c r="BR110" s="123">
        <v>11</v>
      </c>
      <c r="BS110" s="123"/>
      <c r="BT110" s="128">
        <v>186</v>
      </c>
      <c r="BU110" s="132">
        <v>42</v>
      </c>
      <c r="BV110" s="132">
        <v>3</v>
      </c>
      <c r="BW110" s="127">
        <v>543147</v>
      </c>
      <c r="BX110" s="123">
        <v>43</v>
      </c>
      <c r="BY110" s="123">
        <v>49117</v>
      </c>
      <c r="BZ110" s="123">
        <v>165</v>
      </c>
      <c r="CA110" s="123">
        <v>12513</v>
      </c>
      <c r="CB110" s="123">
        <v>21</v>
      </c>
      <c r="CC110" s="123">
        <v>116</v>
      </c>
      <c r="CD110" s="123">
        <v>3695</v>
      </c>
      <c r="CE110" s="123">
        <v>0</v>
      </c>
      <c r="CF110" s="128">
        <v>608817</v>
      </c>
      <c r="CG110" s="127">
        <v>190</v>
      </c>
      <c r="CH110" s="123">
        <v>7240</v>
      </c>
      <c r="CI110" s="123">
        <v>3657</v>
      </c>
      <c r="CJ110" s="123">
        <v>74</v>
      </c>
      <c r="CK110" s="123">
        <v>173</v>
      </c>
      <c r="CL110" s="123">
        <v>2</v>
      </c>
      <c r="CM110" s="123"/>
      <c r="CN110" s="128">
        <v>11336</v>
      </c>
      <c r="CO110" s="132"/>
      <c r="CP110" s="127"/>
      <c r="CQ110" s="123"/>
      <c r="CR110" s="128"/>
      <c r="CS110" s="132">
        <v>77</v>
      </c>
      <c r="CT110" s="132">
        <v>2057</v>
      </c>
      <c r="CU110" s="132">
        <v>1</v>
      </c>
      <c r="CV110" s="127">
        <v>21</v>
      </c>
      <c r="CW110" s="123">
        <v>24</v>
      </c>
      <c r="CX110" s="128">
        <v>45</v>
      </c>
      <c r="CY110" s="132">
        <v>416</v>
      </c>
      <c r="CZ110" s="132"/>
      <c r="DA110" s="132">
        <v>2</v>
      </c>
      <c r="DB110" s="132"/>
      <c r="DC110" s="127">
        <v>36</v>
      </c>
      <c r="DD110" s="123">
        <v>36</v>
      </c>
      <c r="DE110" s="123">
        <v>45</v>
      </c>
      <c r="DF110" s="123"/>
      <c r="DG110" s="128">
        <v>117</v>
      </c>
      <c r="DH110" s="127">
        <v>2289</v>
      </c>
      <c r="DI110" s="123">
        <v>3259</v>
      </c>
      <c r="DJ110" s="123">
        <v>930</v>
      </c>
      <c r="DK110" s="123">
        <v>16725</v>
      </c>
      <c r="DL110" s="123">
        <v>2916</v>
      </c>
      <c r="DM110" s="123">
        <v>1994</v>
      </c>
      <c r="DN110" s="123">
        <v>510</v>
      </c>
      <c r="DO110" s="123">
        <v>548</v>
      </c>
      <c r="DP110" s="123">
        <v>949</v>
      </c>
      <c r="DQ110" s="123">
        <v>354</v>
      </c>
      <c r="DR110" s="123">
        <v>3</v>
      </c>
      <c r="DS110" s="128">
        <v>30477</v>
      </c>
      <c r="DT110" s="132"/>
      <c r="DU110" s="134">
        <v>6</v>
      </c>
      <c r="DV110" s="127"/>
      <c r="DW110" s="123">
        <v>6</v>
      </c>
      <c r="DX110" s="123"/>
      <c r="DY110" s="128">
        <v>6</v>
      </c>
      <c r="DZ110" s="132"/>
      <c r="EA110" s="127">
        <v>11</v>
      </c>
      <c r="EB110" s="123">
        <v>17</v>
      </c>
      <c r="EC110" s="128">
        <v>28</v>
      </c>
      <c r="ED110" s="127"/>
      <c r="EE110" s="123">
        <v>70</v>
      </c>
      <c r="EF110" s="128">
        <v>70</v>
      </c>
      <c r="EG110" s="132"/>
      <c r="EH110" s="132">
        <v>1</v>
      </c>
      <c r="EI110" s="132">
        <v>577</v>
      </c>
      <c r="EJ110" s="127">
        <v>17</v>
      </c>
      <c r="EK110" s="123">
        <v>36</v>
      </c>
      <c r="EL110" s="128">
        <v>53</v>
      </c>
      <c r="EM110" s="127">
        <v>115</v>
      </c>
      <c r="EN110" s="123">
        <v>132</v>
      </c>
      <c r="EO110" s="128">
        <v>247</v>
      </c>
      <c r="EP110" s="134"/>
      <c r="EQ110" s="134">
        <v>1</v>
      </c>
      <c r="ER110" s="123">
        <v>38</v>
      </c>
      <c r="ES110" s="123"/>
      <c r="ET110" s="136">
        <v>39</v>
      </c>
      <c r="EU110" s="134"/>
      <c r="EV110" s="123">
        <v>2</v>
      </c>
      <c r="EW110" s="123">
        <v>6</v>
      </c>
      <c r="EX110" s="123">
        <v>5</v>
      </c>
      <c r="EY110" s="136">
        <v>13</v>
      </c>
      <c r="EZ110" s="465">
        <v>851248</v>
      </c>
      <c r="FA110" s="456">
        <v>3.3576871573302101E-2</v>
      </c>
    </row>
    <row r="111" spans="2:157" s="115" customFormat="1" ht="13.5" thickBot="1" x14ac:dyDescent="0.25">
      <c r="B111" s="118" t="s">
        <v>503</v>
      </c>
      <c r="C111" s="127">
        <v>271</v>
      </c>
      <c r="D111" s="123"/>
      <c r="E111" s="130">
        <v>271</v>
      </c>
      <c r="F111" s="132"/>
      <c r="G111" s="127">
        <v>8</v>
      </c>
      <c r="H111" s="123"/>
      <c r="I111" s="128">
        <v>8</v>
      </c>
      <c r="J111" s="132"/>
      <c r="K111" s="134">
        <v>406</v>
      </c>
      <c r="L111" s="127">
        <v>46</v>
      </c>
      <c r="M111" s="123">
        <v>9</v>
      </c>
      <c r="N111" s="123">
        <v>7678</v>
      </c>
      <c r="O111" s="123"/>
      <c r="P111" s="123"/>
      <c r="Q111" s="123"/>
      <c r="R111" s="123"/>
      <c r="S111" s="128">
        <v>7733</v>
      </c>
      <c r="T111" s="127">
        <v>0</v>
      </c>
      <c r="U111" s="123"/>
      <c r="V111" s="128">
        <v>0</v>
      </c>
      <c r="W111" s="127">
        <v>28</v>
      </c>
      <c r="X111" s="123"/>
      <c r="Y111" s="123"/>
      <c r="Z111" s="128">
        <v>28</v>
      </c>
      <c r="AA111" s="127">
        <v>0</v>
      </c>
      <c r="AB111" s="123"/>
      <c r="AC111" s="123"/>
      <c r="AD111" s="128">
        <v>0</v>
      </c>
      <c r="AE111" s="127">
        <v>0</v>
      </c>
      <c r="AF111" s="123"/>
      <c r="AG111" s="123"/>
      <c r="AH111" s="130">
        <v>0</v>
      </c>
      <c r="AI111" s="132"/>
      <c r="AJ111" s="132">
        <v>1</v>
      </c>
      <c r="AK111" s="132">
        <v>3</v>
      </c>
      <c r="AL111" s="127">
        <v>1</v>
      </c>
      <c r="AM111" s="123"/>
      <c r="AN111" s="128">
        <v>1</v>
      </c>
      <c r="AO111" s="127"/>
      <c r="AP111" s="123"/>
      <c r="AQ111" s="123"/>
      <c r="AR111" s="123"/>
      <c r="AS111" s="123"/>
      <c r="AT111" s="123"/>
      <c r="AU111" s="128"/>
      <c r="AV111" s="136"/>
      <c r="AW111" s="132"/>
      <c r="AX111" s="127">
        <v>17</v>
      </c>
      <c r="AY111" s="123">
        <v>78</v>
      </c>
      <c r="AZ111" s="123">
        <v>185</v>
      </c>
      <c r="BA111" s="123">
        <v>0</v>
      </c>
      <c r="BB111" s="123">
        <v>1</v>
      </c>
      <c r="BC111" s="123"/>
      <c r="BD111" s="128">
        <v>281</v>
      </c>
      <c r="BE111" s="132">
        <v>1</v>
      </c>
      <c r="BF111" s="132">
        <v>19</v>
      </c>
      <c r="BG111" s="132">
        <v>7</v>
      </c>
      <c r="BH111" s="132">
        <v>5</v>
      </c>
      <c r="BI111" s="127">
        <v>9</v>
      </c>
      <c r="BJ111" s="123"/>
      <c r="BK111" s="128">
        <v>9</v>
      </c>
      <c r="BL111" s="132"/>
      <c r="BM111" s="127"/>
      <c r="BN111" s="123"/>
      <c r="BO111" s="128"/>
      <c r="BP111" s="127">
        <v>15</v>
      </c>
      <c r="BQ111" s="123"/>
      <c r="BR111" s="123">
        <v>3</v>
      </c>
      <c r="BS111" s="123">
        <v>1</v>
      </c>
      <c r="BT111" s="128">
        <v>19</v>
      </c>
      <c r="BU111" s="132"/>
      <c r="BV111" s="132">
        <v>6</v>
      </c>
      <c r="BW111" s="127">
        <v>21984</v>
      </c>
      <c r="BX111" s="123">
        <v>18</v>
      </c>
      <c r="BY111" s="123">
        <v>6599</v>
      </c>
      <c r="BZ111" s="123">
        <v>17</v>
      </c>
      <c r="CA111" s="123"/>
      <c r="CB111" s="123">
        <v>0</v>
      </c>
      <c r="CC111" s="123">
        <v>33</v>
      </c>
      <c r="CD111" s="123">
        <v>3</v>
      </c>
      <c r="CE111" s="123">
        <v>2</v>
      </c>
      <c r="CF111" s="128">
        <v>28656</v>
      </c>
      <c r="CG111" s="127"/>
      <c r="CH111" s="123">
        <v>335</v>
      </c>
      <c r="CI111" s="123">
        <v>0</v>
      </c>
      <c r="CJ111" s="123">
        <v>6</v>
      </c>
      <c r="CK111" s="123"/>
      <c r="CL111" s="123"/>
      <c r="CM111" s="123"/>
      <c r="CN111" s="128">
        <v>341</v>
      </c>
      <c r="CO111" s="132"/>
      <c r="CP111" s="127"/>
      <c r="CQ111" s="123"/>
      <c r="CR111" s="128"/>
      <c r="CS111" s="132">
        <v>7</v>
      </c>
      <c r="CT111" s="132">
        <v>17</v>
      </c>
      <c r="CU111" s="132">
        <v>0</v>
      </c>
      <c r="CV111" s="127"/>
      <c r="CW111" s="123">
        <v>17</v>
      </c>
      <c r="CX111" s="128">
        <v>17</v>
      </c>
      <c r="CY111" s="132">
        <v>2</v>
      </c>
      <c r="CZ111" s="132"/>
      <c r="DA111" s="132"/>
      <c r="DB111" s="132"/>
      <c r="DC111" s="127">
        <v>10</v>
      </c>
      <c r="DD111" s="123">
        <v>16</v>
      </c>
      <c r="DE111" s="123">
        <v>8</v>
      </c>
      <c r="DF111" s="123"/>
      <c r="DG111" s="128">
        <v>34</v>
      </c>
      <c r="DH111" s="127"/>
      <c r="DI111" s="123">
        <v>310</v>
      </c>
      <c r="DJ111" s="123"/>
      <c r="DK111" s="123">
        <v>1</v>
      </c>
      <c r="DL111" s="123">
        <v>7</v>
      </c>
      <c r="DM111" s="123">
        <v>114</v>
      </c>
      <c r="DN111" s="123"/>
      <c r="DO111" s="123"/>
      <c r="DP111" s="123"/>
      <c r="DQ111" s="123">
        <v>0</v>
      </c>
      <c r="DR111" s="123"/>
      <c r="DS111" s="128">
        <v>432</v>
      </c>
      <c r="DT111" s="132"/>
      <c r="DU111" s="134"/>
      <c r="DV111" s="127"/>
      <c r="DW111" s="123"/>
      <c r="DX111" s="123"/>
      <c r="DY111" s="128"/>
      <c r="DZ111" s="132"/>
      <c r="EA111" s="127">
        <v>1</v>
      </c>
      <c r="EB111" s="123"/>
      <c r="EC111" s="128">
        <v>1</v>
      </c>
      <c r="ED111" s="127"/>
      <c r="EE111" s="123"/>
      <c r="EF111" s="128"/>
      <c r="EG111" s="132"/>
      <c r="EH111" s="132">
        <v>4</v>
      </c>
      <c r="EI111" s="132">
        <v>124</v>
      </c>
      <c r="EJ111" s="127">
        <v>2</v>
      </c>
      <c r="EK111" s="123">
        <v>3</v>
      </c>
      <c r="EL111" s="128">
        <v>5</v>
      </c>
      <c r="EM111" s="127">
        <v>8</v>
      </c>
      <c r="EN111" s="123"/>
      <c r="EO111" s="128">
        <v>8</v>
      </c>
      <c r="EP111" s="134">
        <v>1</v>
      </c>
      <c r="EQ111" s="134"/>
      <c r="ER111" s="123">
        <v>0</v>
      </c>
      <c r="ES111" s="123"/>
      <c r="ET111" s="136">
        <v>0</v>
      </c>
      <c r="EU111" s="134"/>
      <c r="EV111" s="123"/>
      <c r="EW111" s="123"/>
      <c r="EX111" s="123"/>
      <c r="EY111" s="136"/>
      <c r="EZ111" s="465">
        <v>38447</v>
      </c>
      <c r="FA111" s="456">
        <v>1.5165145543704606E-3</v>
      </c>
    </row>
    <row r="112" spans="2:157" s="115" customFormat="1" ht="12.75" customHeight="1" thickBot="1" x14ac:dyDescent="0.25">
      <c r="B112" s="161" t="s">
        <v>504</v>
      </c>
      <c r="C112" s="162">
        <v>4</v>
      </c>
      <c r="D112" s="163"/>
      <c r="E112" s="164">
        <v>4</v>
      </c>
      <c r="F112" s="165"/>
      <c r="G112" s="162">
        <v>4</v>
      </c>
      <c r="H112" s="163"/>
      <c r="I112" s="166">
        <v>4</v>
      </c>
      <c r="J112" s="165"/>
      <c r="K112" s="167">
        <v>2</v>
      </c>
      <c r="L112" s="162"/>
      <c r="M112" s="163"/>
      <c r="N112" s="163">
        <v>19</v>
      </c>
      <c r="O112" s="163"/>
      <c r="P112" s="163"/>
      <c r="Q112" s="163"/>
      <c r="R112" s="163"/>
      <c r="S112" s="166">
        <v>19</v>
      </c>
      <c r="T112" s="162">
        <v>3</v>
      </c>
      <c r="U112" s="163">
        <v>1</v>
      </c>
      <c r="V112" s="166">
        <v>4</v>
      </c>
      <c r="W112" s="162">
        <v>33</v>
      </c>
      <c r="X112" s="163">
        <v>3</v>
      </c>
      <c r="Y112" s="163"/>
      <c r="Z112" s="166">
        <v>36</v>
      </c>
      <c r="AA112" s="162">
        <v>7</v>
      </c>
      <c r="AB112" s="163"/>
      <c r="AC112" s="163"/>
      <c r="AD112" s="166">
        <v>7</v>
      </c>
      <c r="AE112" s="162"/>
      <c r="AF112" s="163"/>
      <c r="AG112" s="163"/>
      <c r="AH112" s="164"/>
      <c r="AI112" s="165"/>
      <c r="AJ112" s="165"/>
      <c r="AK112" s="165"/>
      <c r="AL112" s="162"/>
      <c r="AM112" s="163"/>
      <c r="AN112" s="166"/>
      <c r="AO112" s="162"/>
      <c r="AP112" s="163"/>
      <c r="AQ112" s="163"/>
      <c r="AR112" s="163">
        <v>1</v>
      </c>
      <c r="AS112" s="163"/>
      <c r="AT112" s="163"/>
      <c r="AU112" s="166">
        <v>1</v>
      </c>
      <c r="AV112" s="168"/>
      <c r="AW112" s="165"/>
      <c r="AX112" s="162">
        <v>0</v>
      </c>
      <c r="AY112" s="163">
        <v>16</v>
      </c>
      <c r="AZ112" s="163">
        <v>55</v>
      </c>
      <c r="BA112" s="163"/>
      <c r="BB112" s="163">
        <v>6</v>
      </c>
      <c r="BC112" s="163"/>
      <c r="BD112" s="166">
        <v>77</v>
      </c>
      <c r="BE112" s="165">
        <v>1</v>
      </c>
      <c r="BF112" s="165"/>
      <c r="BG112" s="165"/>
      <c r="BH112" s="165"/>
      <c r="BI112" s="162">
        <v>3</v>
      </c>
      <c r="BJ112" s="163"/>
      <c r="BK112" s="166">
        <v>3</v>
      </c>
      <c r="BL112" s="165"/>
      <c r="BM112" s="162">
        <v>1</v>
      </c>
      <c r="BN112" s="163"/>
      <c r="BO112" s="166">
        <v>1</v>
      </c>
      <c r="BP112" s="162">
        <v>2</v>
      </c>
      <c r="BQ112" s="163"/>
      <c r="BR112" s="163"/>
      <c r="BS112" s="163"/>
      <c r="BT112" s="166">
        <v>2</v>
      </c>
      <c r="BU112" s="165">
        <v>3</v>
      </c>
      <c r="BV112" s="165">
        <v>1</v>
      </c>
      <c r="BW112" s="162">
        <v>230</v>
      </c>
      <c r="BX112" s="163">
        <v>2</v>
      </c>
      <c r="BY112" s="163">
        <v>35</v>
      </c>
      <c r="BZ112" s="163">
        <v>1</v>
      </c>
      <c r="CA112" s="163"/>
      <c r="CB112" s="163"/>
      <c r="CC112" s="163"/>
      <c r="CD112" s="163"/>
      <c r="CE112" s="163">
        <v>0</v>
      </c>
      <c r="CF112" s="166">
        <v>268</v>
      </c>
      <c r="CG112" s="162"/>
      <c r="CH112" s="163">
        <v>11</v>
      </c>
      <c r="CI112" s="163"/>
      <c r="CJ112" s="163"/>
      <c r="CK112" s="163"/>
      <c r="CL112" s="163"/>
      <c r="CM112" s="163"/>
      <c r="CN112" s="166">
        <v>11</v>
      </c>
      <c r="CO112" s="165"/>
      <c r="CP112" s="162"/>
      <c r="CQ112" s="163"/>
      <c r="CR112" s="166"/>
      <c r="CS112" s="165"/>
      <c r="CT112" s="165"/>
      <c r="CU112" s="165"/>
      <c r="CV112" s="162"/>
      <c r="CW112" s="163">
        <v>3</v>
      </c>
      <c r="CX112" s="166">
        <v>3</v>
      </c>
      <c r="CY112" s="165"/>
      <c r="CZ112" s="165"/>
      <c r="DA112" s="165"/>
      <c r="DB112" s="165"/>
      <c r="DC112" s="162">
        <v>1</v>
      </c>
      <c r="DD112" s="163"/>
      <c r="DE112" s="163"/>
      <c r="DF112" s="163"/>
      <c r="DG112" s="166">
        <v>1</v>
      </c>
      <c r="DH112" s="162">
        <v>0</v>
      </c>
      <c r="DI112" s="163">
        <v>1</v>
      </c>
      <c r="DJ112" s="163"/>
      <c r="DK112" s="163">
        <v>1</v>
      </c>
      <c r="DL112" s="163">
        <v>0</v>
      </c>
      <c r="DM112" s="163"/>
      <c r="DN112" s="163">
        <v>1</v>
      </c>
      <c r="DO112" s="163">
        <v>1</v>
      </c>
      <c r="DP112" s="163"/>
      <c r="DQ112" s="163"/>
      <c r="DR112" s="163"/>
      <c r="DS112" s="166">
        <v>4</v>
      </c>
      <c r="DT112" s="165"/>
      <c r="DU112" s="167"/>
      <c r="DV112" s="162"/>
      <c r="DW112" s="163"/>
      <c r="DX112" s="163"/>
      <c r="DY112" s="166"/>
      <c r="DZ112" s="165"/>
      <c r="EA112" s="162"/>
      <c r="EB112" s="163">
        <v>8</v>
      </c>
      <c r="EC112" s="166">
        <v>8</v>
      </c>
      <c r="ED112" s="162"/>
      <c r="EE112" s="163"/>
      <c r="EF112" s="166"/>
      <c r="EG112" s="165"/>
      <c r="EH112" s="165"/>
      <c r="EI112" s="165">
        <v>4</v>
      </c>
      <c r="EJ112" s="162">
        <v>73</v>
      </c>
      <c r="EK112" s="163"/>
      <c r="EL112" s="166">
        <v>73</v>
      </c>
      <c r="EM112" s="162"/>
      <c r="EN112" s="163">
        <v>9</v>
      </c>
      <c r="EO112" s="166">
        <v>9</v>
      </c>
      <c r="EP112" s="167"/>
      <c r="EQ112" s="167"/>
      <c r="ER112" s="163">
        <v>1</v>
      </c>
      <c r="ES112" s="163"/>
      <c r="ET112" s="168">
        <v>1</v>
      </c>
      <c r="EU112" s="167"/>
      <c r="EV112" s="163">
        <v>0</v>
      </c>
      <c r="EW112" s="163"/>
      <c r="EX112" s="163"/>
      <c r="EY112" s="168">
        <v>0</v>
      </c>
      <c r="EZ112" s="468">
        <v>547</v>
      </c>
      <c r="FA112" s="460">
        <v>2.1576025729982626E-5</v>
      </c>
    </row>
    <row r="113" spans="2:157" s="177" customFormat="1" thickBot="1" x14ac:dyDescent="0.25">
      <c r="B113" s="169" t="s">
        <v>505</v>
      </c>
      <c r="C113" s="170">
        <v>113135</v>
      </c>
      <c r="D113" s="171">
        <v>1314</v>
      </c>
      <c r="E113" s="172">
        <v>114449</v>
      </c>
      <c r="F113" s="173">
        <v>2</v>
      </c>
      <c r="G113" s="170">
        <v>406367</v>
      </c>
      <c r="H113" s="171">
        <v>4</v>
      </c>
      <c r="I113" s="174">
        <v>406371</v>
      </c>
      <c r="J113" s="173">
        <v>50</v>
      </c>
      <c r="K113" s="175">
        <v>331236</v>
      </c>
      <c r="L113" s="170">
        <v>153798</v>
      </c>
      <c r="M113" s="171">
        <v>14809</v>
      </c>
      <c r="N113" s="171">
        <v>5733541</v>
      </c>
      <c r="O113" s="171">
        <v>40593</v>
      </c>
      <c r="P113" s="171">
        <v>9376</v>
      </c>
      <c r="Q113" s="171">
        <v>315</v>
      </c>
      <c r="R113" s="171">
        <v>64</v>
      </c>
      <c r="S113" s="174">
        <v>5952496</v>
      </c>
      <c r="T113" s="170">
        <v>37543</v>
      </c>
      <c r="U113" s="171">
        <v>14598</v>
      </c>
      <c r="V113" s="174">
        <v>52141</v>
      </c>
      <c r="W113" s="170">
        <v>2352130</v>
      </c>
      <c r="X113" s="171">
        <v>1286</v>
      </c>
      <c r="Y113" s="171">
        <v>56</v>
      </c>
      <c r="Z113" s="174">
        <v>2353472</v>
      </c>
      <c r="AA113" s="170">
        <v>348377</v>
      </c>
      <c r="AB113" s="171">
        <v>332</v>
      </c>
      <c r="AC113" s="171">
        <v>7</v>
      </c>
      <c r="AD113" s="174">
        <v>348716</v>
      </c>
      <c r="AE113" s="170">
        <v>10300</v>
      </c>
      <c r="AF113" s="171">
        <v>388</v>
      </c>
      <c r="AG113" s="171">
        <v>2110</v>
      </c>
      <c r="AH113" s="172">
        <v>12798</v>
      </c>
      <c r="AI113" s="173">
        <v>50</v>
      </c>
      <c r="AJ113" s="173">
        <v>1</v>
      </c>
      <c r="AK113" s="173">
        <v>3</v>
      </c>
      <c r="AL113" s="170">
        <v>1455</v>
      </c>
      <c r="AM113" s="171">
        <v>737</v>
      </c>
      <c r="AN113" s="174">
        <v>2192</v>
      </c>
      <c r="AO113" s="170">
        <v>13</v>
      </c>
      <c r="AP113" s="171">
        <v>296</v>
      </c>
      <c r="AQ113" s="171">
        <v>1355</v>
      </c>
      <c r="AR113" s="171">
        <v>6959</v>
      </c>
      <c r="AS113" s="171">
        <v>496</v>
      </c>
      <c r="AT113" s="171">
        <v>30</v>
      </c>
      <c r="AU113" s="174">
        <v>9149</v>
      </c>
      <c r="AV113" s="176">
        <v>4843</v>
      </c>
      <c r="AW113" s="173">
        <v>5660</v>
      </c>
      <c r="AX113" s="170">
        <v>432675</v>
      </c>
      <c r="AY113" s="171">
        <v>559196</v>
      </c>
      <c r="AZ113" s="171">
        <v>1622436</v>
      </c>
      <c r="BA113" s="171">
        <v>6041</v>
      </c>
      <c r="BB113" s="171">
        <v>224980</v>
      </c>
      <c r="BC113" s="171">
        <v>24</v>
      </c>
      <c r="BD113" s="174">
        <v>2845352</v>
      </c>
      <c r="BE113" s="173">
        <v>6122</v>
      </c>
      <c r="BF113" s="173">
        <v>1250</v>
      </c>
      <c r="BG113" s="173">
        <v>141</v>
      </c>
      <c r="BH113" s="173">
        <v>16069</v>
      </c>
      <c r="BI113" s="170">
        <v>26781</v>
      </c>
      <c r="BJ113" s="171">
        <v>89</v>
      </c>
      <c r="BK113" s="174">
        <v>26870</v>
      </c>
      <c r="BL113" s="173">
        <v>412</v>
      </c>
      <c r="BM113" s="170">
        <v>72736</v>
      </c>
      <c r="BN113" s="171">
        <v>865</v>
      </c>
      <c r="BO113" s="174">
        <v>73601</v>
      </c>
      <c r="BP113" s="170">
        <v>23677</v>
      </c>
      <c r="BQ113" s="171">
        <v>2071</v>
      </c>
      <c r="BR113" s="171">
        <v>95792</v>
      </c>
      <c r="BS113" s="171">
        <v>361</v>
      </c>
      <c r="BT113" s="174">
        <v>121901</v>
      </c>
      <c r="BU113" s="173">
        <v>191504</v>
      </c>
      <c r="BV113" s="173">
        <v>63658</v>
      </c>
      <c r="BW113" s="170">
        <v>7255396</v>
      </c>
      <c r="BX113" s="171">
        <v>9732</v>
      </c>
      <c r="BY113" s="171">
        <v>1903503</v>
      </c>
      <c r="BZ113" s="171">
        <v>8905</v>
      </c>
      <c r="CA113" s="171">
        <v>24051</v>
      </c>
      <c r="CB113" s="171">
        <v>1340</v>
      </c>
      <c r="CC113" s="171">
        <v>3424</v>
      </c>
      <c r="CD113" s="171">
        <v>10576</v>
      </c>
      <c r="CE113" s="171">
        <v>717</v>
      </c>
      <c r="CF113" s="174">
        <v>9217644</v>
      </c>
      <c r="CG113" s="170">
        <v>2602</v>
      </c>
      <c r="CH113" s="171">
        <v>627355</v>
      </c>
      <c r="CI113" s="171">
        <v>38222</v>
      </c>
      <c r="CJ113" s="171">
        <v>2733</v>
      </c>
      <c r="CK113" s="171">
        <v>1160</v>
      </c>
      <c r="CL113" s="171">
        <v>27</v>
      </c>
      <c r="CM113" s="171">
        <v>5</v>
      </c>
      <c r="CN113" s="174">
        <v>672104</v>
      </c>
      <c r="CO113" s="173">
        <v>9</v>
      </c>
      <c r="CP113" s="170">
        <v>1</v>
      </c>
      <c r="CQ113" s="171">
        <v>56</v>
      </c>
      <c r="CR113" s="174">
        <v>57</v>
      </c>
      <c r="CS113" s="173">
        <v>46049</v>
      </c>
      <c r="CT113" s="173">
        <v>282522</v>
      </c>
      <c r="CU113" s="173">
        <v>55492</v>
      </c>
      <c r="CV113" s="170">
        <v>95</v>
      </c>
      <c r="CW113" s="171">
        <v>7362</v>
      </c>
      <c r="CX113" s="174">
        <v>7457</v>
      </c>
      <c r="CY113" s="173">
        <v>17376</v>
      </c>
      <c r="CZ113" s="173">
        <v>1658</v>
      </c>
      <c r="DA113" s="173">
        <v>645</v>
      </c>
      <c r="DB113" s="173">
        <v>7</v>
      </c>
      <c r="DC113" s="170">
        <v>5772</v>
      </c>
      <c r="DD113" s="171">
        <v>9436</v>
      </c>
      <c r="DE113" s="171">
        <v>6369</v>
      </c>
      <c r="DF113" s="171">
        <v>47</v>
      </c>
      <c r="DG113" s="174">
        <v>21624</v>
      </c>
      <c r="DH113" s="170">
        <v>67584</v>
      </c>
      <c r="DI113" s="171">
        <v>914336</v>
      </c>
      <c r="DJ113" s="171">
        <v>10339</v>
      </c>
      <c r="DK113" s="171">
        <v>108146</v>
      </c>
      <c r="DL113" s="171">
        <v>85038</v>
      </c>
      <c r="DM113" s="171">
        <v>454017</v>
      </c>
      <c r="DN113" s="171">
        <v>4355</v>
      </c>
      <c r="DO113" s="171">
        <v>3911</v>
      </c>
      <c r="DP113" s="171">
        <v>7453</v>
      </c>
      <c r="DQ113" s="171">
        <v>2472</v>
      </c>
      <c r="DR113" s="171">
        <v>85</v>
      </c>
      <c r="DS113" s="174">
        <v>1657736</v>
      </c>
      <c r="DT113" s="173">
        <v>137</v>
      </c>
      <c r="DU113" s="175">
        <v>436</v>
      </c>
      <c r="DV113" s="170">
        <v>13</v>
      </c>
      <c r="DW113" s="171">
        <v>2174</v>
      </c>
      <c r="DX113" s="171">
        <v>78</v>
      </c>
      <c r="DY113" s="174">
        <v>2265</v>
      </c>
      <c r="DZ113" s="173">
        <v>22</v>
      </c>
      <c r="EA113" s="170">
        <v>13522</v>
      </c>
      <c r="EB113" s="171">
        <v>18330</v>
      </c>
      <c r="EC113" s="174">
        <v>31852</v>
      </c>
      <c r="ED113" s="170">
        <v>10</v>
      </c>
      <c r="EE113" s="171">
        <v>360</v>
      </c>
      <c r="EF113" s="174">
        <v>370</v>
      </c>
      <c r="EG113" s="173">
        <v>276</v>
      </c>
      <c r="EH113" s="173">
        <v>1687</v>
      </c>
      <c r="EI113" s="173">
        <v>83388</v>
      </c>
      <c r="EJ113" s="170">
        <v>22211</v>
      </c>
      <c r="EK113" s="171">
        <v>3626</v>
      </c>
      <c r="EL113" s="174">
        <v>25837</v>
      </c>
      <c r="EM113" s="170">
        <v>51028</v>
      </c>
      <c r="EN113" s="171">
        <v>5039</v>
      </c>
      <c r="EO113" s="174">
        <v>56067</v>
      </c>
      <c r="EP113" s="175">
        <v>7</v>
      </c>
      <c r="EQ113" s="175">
        <v>721</v>
      </c>
      <c r="ER113" s="171">
        <v>220881</v>
      </c>
      <c r="ES113" s="171">
        <v>89</v>
      </c>
      <c r="ET113" s="176">
        <v>221691</v>
      </c>
      <c r="EU113" s="175">
        <v>2341</v>
      </c>
      <c r="EV113" s="171">
        <v>4531</v>
      </c>
      <c r="EW113" s="171">
        <v>243</v>
      </c>
      <c r="EX113" s="171">
        <v>174</v>
      </c>
      <c r="EY113" s="176">
        <v>7289</v>
      </c>
      <c r="EZ113" s="465">
        <v>25352213</v>
      </c>
      <c r="FA113" s="456">
        <v>1</v>
      </c>
    </row>
  </sheetData>
  <mergeCells count="37">
    <mergeCell ref="FA2:FA3"/>
    <mergeCell ref="ED2:EF2"/>
    <mergeCell ref="EJ2:EL2"/>
    <mergeCell ref="EM2:EO2"/>
    <mergeCell ref="EQ2:ET2"/>
    <mergeCell ref="EU2:EY2"/>
    <mergeCell ref="DC2:DG2"/>
    <mergeCell ref="DH2:DS2"/>
    <mergeCell ref="DV2:DY2"/>
    <mergeCell ref="EA2:EC2"/>
    <mergeCell ref="EZ2:EZ3"/>
    <mergeCell ref="BW2:CF2"/>
    <mergeCell ref="CG2:CN2"/>
    <mergeCell ref="CP2:CR2"/>
    <mergeCell ref="AL2:AN2"/>
    <mergeCell ref="CV2:CX2"/>
    <mergeCell ref="AO2:AU2"/>
    <mergeCell ref="AX2:BD2"/>
    <mergeCell ref="BI2:BK2"/>
    <mergeCell ref="BM2:BO2"/>
    <mergeCell ref="BP2:BT2"/>
    <mergeCell ref="CG1:CZ1"/>
    <mergeCell ref="DA1:DS1"/>
    <mergeCell ref="DT1:EL1"/>
    <mergeCell ref="EM1:FA1"/>
    <mergeCell ref="B2:B3"/>
    <mergeCell ref="B1:Z1"/>
    <mergeCell ref="AA1:AU1"/>
    <mergeCell ref="AV1:BO1"/>
    <mergeCell ref="BP1:CF1"/>
    <mergeCell ref="L2:S2"/>
    <mergeCell ref="T2:V2"/>
    <mergeCell ref="W2:Z2"/>
    <mergeCell ref="AA2:AD2"/>
    <mergeCell ref="C2:E2"/>
    <mergeCell ref="G2:I2"/>
    <mergeCell ref="AE2:AH2"/>
  </mergeCells>
  <printOptions horizontalCentered="1" verticalCentered="1"/>
  <pageMargins left="7.874015748031496E-2" right="7.874015748031496E-2" top="7.874015748031496E-2" bottom="7.874015748031496E-2" header="3.937007874015748E-2" footer="3.937007874015748E-2"/>
  <pageSetup scale="61" orientation="landscape" r:id="rId1"/>
  <headerFooter alignWithMargins="0"/>
  <rowBreaks count="1" manualBreakCount="1">
    <brk id="57" min="1" max="156" man="1"/>
  </rowBreaks>
  <colBreaks count="7" manualBreakCount="7">
    <brk id="26" max="114" man="1"/>
    <brk id="47" max="114" man="1"/>
    <brk id="67" max="114" man="1"/>
    <brk id="84" max="114" man="1"/>
    <brk id="104" max="114" man="1"/>
    <brk id="123" max="114" man="1"/>
    <brk id="142" max="114"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SheetLayoutView="100" workbookViewId="0">
      <selection activeCell="I6" sqref="I6"/>
    </sheetView>
  </sheetViews>
  <sheetFormatPr defaultColWidth="9.140625" defaultRowHeight="12.75" x14ac:dyDescent="0.2"/>
  <cols>
    <col min="1" max="1" width="9.140625" style="121"/>
    <col min="2" max="2" width="11.85546875" customWidth="1"/>
    <col min="3" max="7" width="15.140625" customWidth="1"/>
  </cols>
  <sheetData>
    <row r="1" spans="2:7" ht="30" customHeight="1" x14ac:dyDescent="0.2">
      <c r="B1" s="595" t="s">
        <v>229</v>
      </c>
      <c r="C1" s="605"/>
      <c r="D1" s="605"/>
      <c r="E1" s="605"/>
      <c r="F1" s="605"/>
      <c r="G1" s="605"/>
    </row>
    <row r="2" spans="2:7" s="121" customFormat="1" ht="15" customHeight="1" thickBot="1" x14ac:dyDescent="0.25">
      <c r="B2" s="190"/>
      <c r="C2" s="11"/>
      <c r="D2" s="11"/>
      <c r="E2" s="11"/>
      <c r="F2" s="11"/>
      <c r="G2" s="11"/>
    </row>
    <row r="3" spans="2:7" ht="15" customHeight="1" thickBot="1" x14ac:dyDescent="0.25">
      <c r="B3" s="648" t="s">
        <v>157</v>
      </c>
      <c r="C3" s="606" t="s">
        <v>156</v>
      </c>
      <c r="D3" s="606"/>
      <c r="E3" s="606"/>
      <c r="F3" s="606" t="s">
        <v>193</v>
      </c>
      <c r="G3" s="606"/>
    </row>
    <row r="4" spans="2:7" ht="15" customHeight="1" thickBot="1" x14ac:dyDescent="0.25">
      <c r="B4" s="649"/>
      <c r="C4" s="188">
        <v>2014</v>
      </c>
      <c r="D4" s="188">
        <v>2015</v>
      </c>
      <c r="E4" s="188">
        <v>2016</v>
      </c>
      <c r="F4" s="188" t="s">
        <v>84</v>
      </c>
      <c r="G4" s="188" t="s">
        <v>85</v>
      </c>
    </row>
    <row r="5" spans="2:7" ht="15" customHeight="1" x14ac:dyDescent="0.2">
      <c r="B5" s="330" t="s">
        <v>158</v>
      </c>
      <c r="C5" s="189">
        <v>15445</v>
      </c>
      <c r="D5" s="189">
        <v>13972</v>
      </c>
      <c r="E5" s="189">
        <v>4025</v>
      </c>
      <c r="F5" s="245">
        <v>-9.537067011977987</v>
      </c>
      <c r="G5" s="245">
        <v>-71.192384769539075</v>
      </c>
    </row>
    <row r="6" spans="2:7" ht="15" customHeight="1" x14ac:dyDescent="0.2">
      <c r="B6" s="330" t="s">
        <v>159</v>
      </c>
      <c r="C6" s="189">
        <v>10911</v>
      </c>
      <c r="D6" s="189">
        <v>12514</v>
      </c>
      <c r="E6" s="189">
        <v>3958</v>
      </c>
      <c r="F6" s="245">
        <v>14.691595637430117</v>
      </c>
      <c r="G6" s="245">
        <v>-68.371424005114278</v>
      </c>
    </row>
    <row r="7" spans="2:7" ht="15" customHeight="1" x14ac:dyDescent="0.2">
      <c r="B7" s="330" t="s">
        <v>160</v>
      </c>
      <c r="C7" s="189">
        <v>16674</v>
      </c>
      <c r="D7" s="189">
        <v>24947</v>
      </c>
      <c r="E7" s="189">
        <v>21650</v>
      </c>
      <c r="F7" s="245">
        <v>49.6161688856903</v>
      </c>
      <c r="G7" s="245">
        <v>-13.216017958071111</v>
      </c>
    </row>
    <row r="8" spans="2:7" ht="15" customHeight="1" x14ac:dyDescent="0.2">
      <c r="B8" s="330" t="s">
        <v>161</v>
      </c>
      <c r="C8" s="189">
        <v>104895</v>
      </c>
      <c r="D8" s="189">
        <v>114667</v>
      </c>
      <c r="E8" s="189">
        <v>46238</v>
      </c>
      <c r="F8" s="245">
        <v>9.3159826493159823</v>
      </c>
      <c r="G8" s="245">
        <v>-59.676280010813919</v>
      </c>
    </row>
    <row r="9" spans="2:7" ht="15" customHeight="1" x14ac:dyDescent="0.2">
      <c r="B9" s="330" t="s">
        <v>162</v>
      </c>
      <c r="C9" s="189">
        <v>202128</v>
      </c>
      <c r="D9" s="189">
        <v>188486</v>
      </c>
      <c r="E9" s="189">
        <v>95724</v>
      </c>
      <c r="F9" s="245">
        <v>-6.7491886329454607</v>
      </c>
      <c r="G9" s="245">
        <v>-49.214265250469531</v>
      </c>
    </row>
    <row r="10" spans="2:7" ht="15" customHeight="1" x14ac:dyDescent="0.2">
      <c r="B10" s="330" t="s">
        <v>163</v>
      </c>
      <c r="C10" s="189">
        <v>212362</v>
      </c>
      <c r="D10" s="189">
        <v>225570</v>
      </c>
      <c r="E10" s="189">
        <v>104038</v>
      </c>
      <c r="F10" s="245">
        <v>6.2195684727022726</v>
      </c>
      <c r="G10" s="245">
        <v>-53.877731967903536</v>
      </c>
    </row>
    <row r="11" spans="2:7" ht="15" customHeight="1" x14ac:dyDescent="0.2">
      <c r="B11" s="330" t="s">
        <v>164</v>
      </c>
      <c r="C11" s="189">
        <v>291168</v>
      </c>
      <c r="D11" s="189">
        <v>250525</v>
      </c>
      <c r="E11" s="189">
        <v>69331</v>
      </c>
      <c r="F11" s="245">
        <v>-13.958608088800966</v>
      </c>
      <c r="G11" s="245">
        <v>-72.325715996407538</v>
      </c>
    </row>
    <row r="12" spans="2:7" ht="15" customHeight="1" x14ac:dyDescent="0.2">
      <c r="B12" s="330" t="s">
        <v>165</v>
      </c>
      <c r="C12" s="189">
        <v>283786</v>
      </c>
      <c r="D12" s="189">
        <v>247028</v>
      </c>
      <c r="E12" s="189">
        <v>83865</v>
      </c>
      <c r="F12" s="245">
        <v>-12.952717893060264</v>
      </c>
      <c r="G12" s="245">
        <v>-66.05040724128439</v>
      </c>
    </row>
    <row r="13" spans="2:7" ht="15" customHeight="1" x14ac:dyDescent="0.2">
      <c r="B13" s="330" t="s">
        <v>166</v>
      </c>
      <c r="C13" s="189">
        <v>271170</v>
      </c>
      <c r="D13" s="189">
        <v>247642</v>
      </c>
      <c r="E13" s="189">
        <v>83882</v>
      </c>
      <c r="F13" s="245">
        <v>-8.6764760113581882</v>
      </c>
      <c r="G13" s="245">
        <v>-66.127716623189926</v>
      </c>
    </row>
    <row r="14" spans="2:7" ht="15" customHeight="1" x14ac:dyDescent="0.2">
      <c r="B14" s="330" t="s">
        <v>167</v>
      </c>
      <c r="C14" s="189">
        <v>297618</v>
      </c>
      <c r="D14" s="189">
        <v>222348</v>
      </c>
      <c r="E14" s="189">
        <v>80238</v>
      </c>
      <c r="F14" s="245">
        <v>-25.290809023647764</v>
      </c>
      <c r="G14" s="245">
        <v>-63.913325058017165</v>
      </c>
    </row>
    <row r="15" spans="2:7" ht="15" customHeight="1" x14ac:dyDescent="0.2">
      <c r="B15" s="330" t="s">
        <v>168</v>
      </c>
      <c r="C15" s="189">
        <v>80787</v>
      </c>
      <c r="D15" s="189">
        <v>75033</v>
      </c>
      <c r="E15" s="189">
        <v>17454</v>
      </c>
      <c r="F15" s="245">
        <v>-7.1224330647257608</v>
      </c>
      <c r="G15" s="245">
        <v>-76.738235176522323</v>
      </c>
    </row>
    <row r="16" spans="2:7" ht="15" customHeight="1" thickBot="1" x14ac:dyDescent="0.25">
      <c r="B16" s="206" t="s">
        <v>169</v>
      </c>
      <c r="C16" s="189">
        <v>26364</v>
      </c>
      <c r="D16" s="189">
        <v>9713</v>
      </c>
      <c r="E16" s="189">
        <v>5074</v>
      </c>
      <c r="F16" s="245">
        <v>-63.158094371112121</v>
      </c>
      <c r="G16" s="245">
        <v>-47.760733038196229</v>
      </c>
    </row>
    <row r="17" spans="2:7" ht="15" customHeight="1" thickBot="1" x14ac:dyDescent="0.25">
      <c r="B17" s="195" t="s">
        <v>170</v>
      </c>
      <c r="C17" s="361">
        <v>1813308</v>
      </c>
      <c r="D17" s="361">
        <v>1632445</v>
      </c>
      <c r="E17" s="361">
        <v>615477</v>
      </c>
      <c r="F17" s="360">
        <v>-9.9742018454669594</v>
      </c>
      <c r="G17" s="360">
        <v>-62.297229003121082</v>
      </c>
    </row>
  </sheetData>
  <mergeCells count="4">
    <mergeCell ref="B1:G1"/>
    <mergeCell ref="C3:E3"/>
    <mergeCell ref="F3:G3"/>
    <mergeCell ref="B3:B4"/>
  </mergeCells>
  <printOptions horizontalCentered="1"/>
  <pageMargins left="0.9055118110236221" right="0.59055118110236227" top="0.59055118110236227" bottom="0.19685039370078741" header="0.51181102362204722" footer="0.11811023622047245"/>
  <pageSetup paperSize="9" orientation="portrait"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30"/>
  <sheetViews>
    <sheetView view="pageBreakPreview" zoomScaleSheetLayoutView="100" workbookViewId="0">
      <selection activeCell="A3" sqref="A3"/>
    </sheetView>
  </sheetViews>
  <sheetFormatPr defaultColWidth="9.140625" defaultRowHeight="12" x14ac:dyDescent="0.2"/>
  <cols>
    <col min="1" max="1" width="7.140625" style="46" customWidth="1"/>
    <col min="2" max="2" width="14.7109375" style="46" customWidth="1"/>
    <col min="3" max="3" width="19.140625" style="46" customWidth="1"/>
    <col min="4" max="4" width="8.140625" style="528" customWidth="1"/>
    <col min="5" max="5" width="9.28515625" style="46" customWidth="1"/>
    <col min="6" max="6" width="9.42578125" style="46" customWidth="1"/>
    <col min="7" max="7" width="8.5703125" style="46" customWidth="1"/>
    <col min="8" max="8" width="9" style="46" customWidth="1"/>
    <col min="9" max="9" width="8.7109375" style="46" customWidth="1"/>
    <col min="10" max="10" width="11.140625" style="46" customWidth="1"/>
    <col min="11" max="11" width="13" style="46" customWidth="1"/>
    <col min="12" max="12" width="19.140625" style="46" customWidth="1"/>
    <col min="13" max="13" width="7.140625" style="46" customWidth="1"/>
    <col min="14" max="14" width="8.7109375" style="46" customWidth="1"/>
    <col min="15" max="16" width="10" style="46" customWidth="1"/>
    <col min="17" max="17" width="8.140625" style="46" customWidth="1"/>
    <col min="18" max="18" width="9.140625" style="46" customWidth="1"/>
    <col min="19" max="19" width="9.42578125" style="46" customWidth="1"/>
    <col min="20" max="20" width="9.140625" style="46" customWidth="1"/>
    <col min="21" max="16384" width="9.140625" style="46"/>
  </cols>
  <sheetData>
    <row r="1" spans="2:20" ht="30" customHeight="1" thickBot="1" x14ac:dyDescent="0.25">
      <c r="B1" s="655" t="s">
        <v>230</v>
      </c>
      <c r="C1" s="655"/>
      <c r="D1" s="655"/>
      <c r="E1" s="655"/>
      <c r="F1" s="655"/>
      <c r="G1" s="655"/>
      <c r="H1" s="655"/>
      <c r="I1" s="655"/>
      <c r="J1" s="655"/>
      <c r="K1" s="655" t="s">
        <v>230</v>
      </c>
      <c r="L1" s="655"/>
      <c r="M1" s="655"/>
      <c r="N1" s="655"/>
      <c r="O1" s="655"/>
      <c r="P1" s="655"/>
      <c r="Q1" s="655"/>
      <c r="R1" s="655"/>
      <c r="S1" s="655"/>
      <c r="T1" s="655"/>
    </row>
    <row r="2" spans="2:20" ht="15" customHeight="1" thickBot="1" x14ac:dyDescent="0.25">
      <c r="B2" s="608" t="s">
        <v>189</v>
      </c>
      <c r="C2" s="608"/>
      <c r="D2" s="479"/>
      <c r="E2" s="656" t="s">
        <v>157</v>
      </c>
      <c r="F2" s="656"/>
      <c r="G2" s="656"/>
      <c r="H2" s="656"/>
      <c r="I2" s="656"/>
      <c r="J2" s="656"/>
      <c r="K2" s="608" t="s">
        <v>189</v>
      </c>
      <c r="L2" s="608"/>
      <c r="M2" s="447"/>
      <c r="N2" s="656" t="s">
        <v>157</v>
      </c>
      <c r="O2" s="656"/>
      <c r="P2" s="656"/>
      <c r="Q2" s="656"/>
      <c r="R2" s="656"/>
      <c r="S2" s="656"/>
      <c r="T2" s="194"/>
    </row>
    <row r="3" spans="2:20" ht="15" customHeight="1" thickBot="1" x14ac:dyDescent="0.25">
      <c r="B3" s="609"/>
      <c r="C3" s="609"/>
      <c r="D3" s="481"/>
      <c r="E3" s="474" t="s">
        <v>158</v>
      </c>
      <c r="F3" s="474" t="s">
        <v>159</v>
      </c>
      <c r="G3" s="474" t="s">
        <v>160</v>
      </c>
      <c r="H3" s="474" t="s">
        <v>161</v>
      </c>
      <c r="I3" s="474" t="s">
        <v>162</v>
      </c>
      <c r="J3" s="474" t="s">
        <v>163</v>
      </c>
      <c r="K3" s="609"/>
      <c r="L3" s="609"/>
      <c r="M3" s="56"/>
      <c r="N3" s="474" t="s">
        <v>164</v>
      </c>
      <c r="O3" s="474" t="s">
        <v>165</v>
      </c>
      <c r="P3" s="474" t="s">
        <v>166</v>
      </c>
      <c r="Q3" s="474" t="s">
        <v>167</v>
      </c>
      <c r="R3" s="474" t="s">
        <v>168</v>
      </c>
      <c r="S3" s="474" t="s">
        <v>169</v>
      </c>
      <c r="T3" s="449" t="s">
        <v>170</v>
      </c>
    </row>
    <row r="4" spans="2:20" ht="15" customHeight="1" x14ac:dyDescent="0.2">
      <c r="B4" s="651" t="s">
        <v>96</v>
      </c>
      <c r="C4" s="484" t="s">
        <v>344</v>
      </c>
      <c r="D4" s="652" t="s">
        <v>186</v>
      </c>
      <c r="E4" s="191">
        <v>44</v>
      </c>
      <c r="F4" s="191">
        <v>36</v>
      </c>
      <c r="G4" s="191">
        <v>35</v>
      </c>
      <c r="H4" s="191">
        <v>141</v>
      </c>
      <c r="I4" s="191">
        <v>1219</v>
      </c>
      <c r="J4" s="191">
        <v>168</v>
      </c>
      <c r="K4" s="651" t="s">
        <v>96</v>
      </c>
      <c r="L4" s="484" t="s">
        <v>344</v>
      </c>
      <c r="M4" s="652" t="s">
        <v>186</v>
      </c>
      <c r="N4" s="191">
        <v>376</v>
      </c>
      <c r="O4" s="191">
        <v>487</v>
      </c>
      <c r="P4" s="191">
        <v>412</v>
      </c>
      <c r="Q4" s="191">
        <v>736</v>
      </c>
      <c r="R4" s="191">
        <v>55</v>
      </c>
      <c r="S4" s="191">
        <v>36</v>
      </c>
      <c r="T4" s="246">
        <v>3745</v>
      </c>
    </row>
    <row r="5" spans="2:20" ht="15" customHeight="1" x14ac:dyDescent="0.2">
      <c r="B5" s="651"/>
      <c r="C5" s="484" t="s">
        <v>346</v>
      </c>
      <c r="D5" s="652"/>
      <c r="E5" s="191">
        <v>618</v>
      </c>
      <c r="F5" s="191">
        <v>480</v>
      </c>
      <c r="G5" s="191">
        <v>449</v>
      </c>
      <c r="H5" s="191">
        <v>5554</v>
      </c>
      <c r="I5" s="191">
        <v>684</v>
      </c>
      <c r="J5" s="191">
        <v>546</v>
      </c>
      <c r="K5" s="651"/>
      <c r="L5" s="484" t="s">
        <v>346</v>
      </c>
      <c r="M5" s="652"/>
      <c r="N5" s="191">
        <v>504</v>
      </c>
      <c r="O5" s="191">
        <v>655</v>
      </c>
      <c r="P5" s="191">
        <v>633</v>
      </c>
      <c r="Q5" s="191">
        <v>4848</v>
      </c>
      <c r="R5" s="191">
        <v>1798</v>
      </c>
      <c r="S5" s="191">
        <v>423</v>
      </c>
      <c r="T5" s="246">
        <v>17192</v>
      </c>
    </row>
    <row r="6" spans="2:20" ht="15" customHeight="1" x14ac:dyDescent="0.2">
      <c r="B6" s="651"/>
      <c r="C6" s="484" t="s">
        <v>347</v>
      </c>
      <c r="D6" s="652"/>
      <c r="E6" s="192"/>
      <c r="F6" s="192"/>
      <c r="G6" s="191">
        <v>4865</v>
      </c>
      <c r="H6" s="191">
        <v>2552</v>
      </c>
      <c r="I6" s="191">
        <v>642</v>
      </c>
      <c r="J6" s="192"/>
      <c r="K6" s="651"/>
      <c r="L6" s="484" t="s">
        <v>347</v>
      </c>
      <c r="M6" s="652"/>
      <c r="N6" s="192"/>
      <c r="O6" s="192"/>
      <c r="P6" s="191">
        <v>96</v>
      </c>
      <c r="Q6" s="191">
        <v>692</v>
      </c>
      <c r="R6" s="191">
        <v>412</v>
      </c>
      <c r="S6" s="192"/>
      <c r="T6" s="246">
        <v>9259</v>
      </c>
    </row>
    <row r="7" spans="2:20" ht="15" customHeight="1" thickBot="1" x14ac:dyDescent="0.25">
      <c r="B7" s="651"/>
      <c r="C7" s="205" t="s">
        <v>170</v>
      </c>
      <c r="D7" s="524" t="s">
        <v>83</v>
      </c>
      <c r="E7" s="191">
        <v>662</v>
      </c>
      <c r="F7" s="191">
        <v>516</v>
      </c>
      <c r="G7" s="191">
        <v>5349</v>
      </c>
      <c r="H7" s="191">
        <v>8247</v>
      </c>
      <c r="I7" s="191">
        <v>2545</v>
      </c>
      <c r="J7" s="191">
        <v>714</v>
      </c>
      <c r="K7" s="651"/>
      <c r="L7" s="205" t="s">
        <v>170</v>
      </c>
      <c r="M7" s="524" t="s">
        <v>83</v>
      </c>
      <c r="N7" s="191">
        <v>880</v>
      </c>
      <c r="O7" s="191">
        <v>1142</v>
      </c>
      <c r="P7" s="191">
        <v>1141</v>
      </c>
      <c r="Q7" s="191">
        <v>6276</v>
      </c>
      <c r="R7" s="191">
        <v>2265</v>
      </c>
      <c r="S7" s="191">
        <v>459</v>
      </c>
      <c r="T7" s="247">
        <v>30196</v>
      </c>
    </row>
    <row r="8" spans="2:20" ht="15" customHeight="1" thickBot="1" x14ac:dyDescent="0.25">
      <c r="B8" s="195" t="s">
        <v>99</v>
      </c>
      <c r="C8" s="476" t="s">
        <v>351</v>
      </c>
      <c r="D8" s="518" t="s">
        <v>186</v>
      </c>
      <c r="E8" s="196"/>
      <c r="F8" s="196"/>
      <c r="G8" s="197">
        <v>6504</v>
      </c>
      <c r="H8" s="197">
        <v>20205</v>
      </c>
      <c r="I8" s="197">
        <v>53437</v>
      </c>
      <c r="J8" s="197">
        <v>68124</v>
      </c>
      <c r="K8" s="109" t="s">
        <v>99</v>
      </c>
      <c r="L8" s="476" t="s">
        <v>351</v>
      </c>
      <c r="M8" s="518" t="s">
        <v>186</v>
      </c>
      <c r="N8" s="197">
        <v>41389</v>
      </c>
      <c r="O8" s="197">
        <v>47256</v>
      </c>
      <c r="P8" s="197">
        <v>41389</v>
      </c>
      <c r="Q8" s="197">
        <v>42039</v>
      </c>
      <c r="R8" s="197">
        <v>9304</v>
      </c>
      <c r="S8" s="196"/>
      <c r="T8" s="248">
        <v>329647</v>
      </c>
    </row>
    <row r="9" spans="2:20" ht="15" customHeight="1" x14ac:dyDescent="0.2">
      <c r="B9" s="651" t="s">
        <v>105</v>
      </c>
      <c r="C9" s="484" t="s">
        <v>355</v>
      </c>
      <c r="D9" s="652" t="s">
        <v>186</v>
      </c>
      <c r="E9" s="192"/>
      <c r="F9" s="192"/>
      <c r="G9" s="191">
        <v>2215</v>
      </c>
      <c r="H9" s="191">
        <v>1587</v>
      </c>
      <c r="I9" s="191">
        <v>517</v>
      </c>
      <c r="J9" s="191">
        <v>513</v>
      </c>
      <c r="K9" s="651" t="s">
        <v>105</v>
      </c>
      <c r="L9" s="484" t="s">
        <v>355</v>
      </c>
      <c r="M9" s="652" t="s">
        <v>186</v>
      </c>
      <c r="N9" s="191">
        <v>96</v>
      </c>
      <c r="O9" s="192"/>
      <c r="P9" s="191">
        <v>890</v>
      </c>
      <c r="Q9" s="191">
        <v>468</v>
      </c>
      <c r="R9" s="192"/>
      <c r="S9" s="192"/>
      <c r="T9" s="246">
        <v>6286</v>
      </c>
    </row>
    <row r="10" spans="2:20" ht="15" customHeight="1" x14ac:dyDescent="0.2">
      <c r="B10" s="651"/>
      <c r="C10" s="484" t="s">
        <v>359</v>
      </c>
      <c r="D10" s="652"/>
      <c r="E10" s="192"/>
      <c r="F10" s="192"/>
      <c r="G10" s="192"/>
      <c r="H10" s="192"/>
      <c r="I10" s="191">
        <v>452</v>
      </c>
      <c r="J10" s="191">
        <v>448</v>
      </c>
      <c r="K10" s="651"/>
      <c r="L10" s="484" t="s">
        <v>359</v>
      </c>
      <c r="M10" s="652"/>
      <c r="N10" s="191">
        <v>431</v>
      </c>
      <c r="O10" s="192"/>
      <c r="P10" s="192"/>
      <c r="Q10" s="192"/>
      <c r="R10" s="192"/>
      <c r="S10" s="192"/>
      <c r="T10" s="246">
        <v>1331</v>
      </c>
    </row>
    <row r="11" spans="2:20" ht="15" customHeight="1" x14ac:dyDescent="0.2">
      <c r="B11" s="651"/>
      <c r="C11" s="484" t="s">
        <v>358</v>
      </c>
      <c r="D11" s="652"/>
      <c r="E11" s="192"/>
      <c r="F11" s="192"/>
      <c r="G11" s="192"/>
      <c r="H11" s="192"/>
      <c r="I11" s="192"/>
      <c r="J11" s="192"/>
      <c r="K11" s="651"/>
      <c r="L11" s="484" t="s">
        <v>358</v>
      </c>
      <c r="M11" s="652"/>
      <c r="N11" s="192"/>
      <c r="O11" s="191">
        <v>79</v>
      </c>
      <c r="P11" s="192"/>
      <c r="Q11" s="192"/>
      <c r="R11" s="192"/>
      <c r="S11" s="192"/>
      <c r="T11" s="246">
        <v>79</v>
      </c>
    </row>
    <row r="12" spans="2:20" ht="15" customHeight="1" thickBot="1" x14ac:dyDescent="0.25">
      <c r="B12" s="651"/>
      <c r="C12" s="205" t="s">
        <v>170</v>
      </c>
      <c r="D12" s="524" t="s">
        <v>83</v>
      </c>
      <c r="E12" s="192"/>
      <c r="F12" s="192"/>
      <c r="G12" s="191">
        <v>2215</v>
      </c>
      <c r="H12" s="191">
        <v>1587</v>
      </c>
      <c r="I12" s="191">
        <v>969</v>
      </c>
      <c r="J12" s="191">
        <v>961</v>
      </c>
      <c r="K12" s="651"/>
      <c r="L12" s="205" t="s">
        <v>170</v>
      </c>
      <c r="M12" s="524" t="s">
        <v>83</v>
      </c>
      <c r="N12" s="191">
        <v>527</v>
      </c>
      <c r="O12" s="191">
        <v>79</v>
      </c>
      <c r="P12" s="191">
        <v>890</v>
      </c>
      <c r="Q12" s="191">
        <v>468</v>
      </c>
      <c r="R12" s="192"/>
      <c r="S12" s="192"/>
      <c r="T12" s="247">
        <v>7696</v>
      </c>
    </row>
    <row r="13" spans="2:20" ht="15" customHeight="1" thickBot="1" x14ac:dyDescent="0.25">
      <c r="B13" s="195" t="s">
        <v>114</v>
      </c>
      <c r="C13" s="476" t="s">
        <v>346</v>
      </c>
      <c r="D13" s="518" t="s">
        <v>186</v>
      </c>
      <c r="E13" s="196"/>
      <c r="F13" s="197">
        <v>18</v>
      </c>
      <c r="G13" s="197">
        <v>13</v>
      </c>
      <c r="H13" s="196"/>
      <c r="I13" s="197">
        <v>57</v>
      </c>
      <c r="J13" s="197">
        <v>46</v>
      </c>
      <c r="K13" s="109" t="s">
        <v>114</v>
      </c>
      <c r="L13" s="476" t="s">
        <v>346</v>
      </c>
      <c r="M13" s="518" t="s">
        <v>186</v>
      </c>
      <c r="N13" s="197">
        <v>44</v>
      </c>
      <c r="O13" s="197">
        <v>47</v>
      </c>
      <c r="P13" s="197">
        <v>24</v>
      </c>
      <c r="Q13" s="197">
        <v>43</v>
      </c>
      <c r="R13" s="197">
        <v>30</v>
      </c>
      <c r="S13" s="197">
        <v>44</v>
      </c>
      <c r="T13" s="248">
        <v>366</v>
      </c>
    </row>
    <row r="14" spans="2:20" ht="15" customHeight="1" thickBot="1" x14ac:dyDescent="0.25">
      <c r="B14" s="195" t="s">
        <v>119</v>
      </c>
      <c r="C14" s="476" t="s">
        <v>369</v>
      </c>
      <c r="D14" s="518" t="s">
        <v>186</v>
      </c>
      <c r="E14" s="196"/>
      <c r="F14" s="196"/>
      <c r="G14" s="197">
        <v>2</v>
      </c>
      <c r="H14" s="197">
        <v>4537</v>
      </c>
      <c r="I14" s="197">
        <v>7084</v>
      </c>
      <c r="J14" s="197">
        <v>7952</v>
      </c>
      <c r="K14" s="109" t="s">
        <v>119</v>
      </c>
      <c r="L14" s="476" t="s">
        <v>369</v>
      </c>
      <c r="M14" s="518" t="s">
        <v>186</v>
      </c>
      <c r="N14" s="197">
        <v>9</v>
      </c>
      <c r="O14" s="196"/>
      <c r="P14" s="197">
        <v>2242</v>
      </c>
      <c r="Q14" s="197">
        <v>1140</v>
      </c>
      <c r="R14" s="197">
        <v>1085</v>
      </c>
      <c r="S14" s="196"/>
      <c r="T14" s="248">
        <v>24051</v>
      </c>
    </row>
    <row r="15" spans="2:20" ht="15" customHeight="1" x14ac:dyDescent="0.2">
      <c r="B15" s="651" t="s">
        <v>120</v>
      </c>
      <c r="C15" s="484" t="s">
        <v>370</v>
      </c>
      <c r="D15" s="652" t="s">
        <v>186</v>
      </c>
      <c r="E15" s="191">
        <v>93</v>
      </c>
      <c r="F15" s="191">
        <v>227</v>
      </c>
      <c r="G15" s="191">
        <v>797</v>
      </c>
      <c r="H15" s="191">
        <v>95</v>
      </c>
      <c r="I15" s="191">
        <v>2266</v>
      </c>
      <c r="J15" s="191">
        <v>469</v>
      </c>
      <c r="K15" s="651" t="s">
        <v>120</v>
      </c>
      <c r="L15" s="484" t="s">
        <v>370</v>
      </c>
      <c r="M15" s="652" t="s">
        <v>186</v>
      </c>
      <c r="N15" s="191">
        <v>2973</v>
      </c>
      <c r="O15" s="191">
        <v>4213</v>
      </c>
      <c r="P15" s="191">
        <v>1524</v>
      </c>
      <c r="Q15" s="191">
        <v>370</v>
      </c>
      <c r="R15" s="192"/>
      <c r="S15" s="192"/>
      <c r="T15" s="246">
        <v>13027</v>
      </c>
    </row>
    <row r="16" spans="2:20" ht="15" customHeight="1" x14ac:dyDescent="0.2">
      <c r="B16" s="651"/>
      <c r="C16" s="484" t="s">
        <v>346</v>
      </c>
      <c r="D16" s="652"/>
      <c r="E16" s="192"/>
      <c r="F16" s="192"/>
      <c r="G16" s="192"/>
      <c r="H16" s="192"/>
      <c r="I16" s="192"/>
      <c r="J16" s="192"/>
      <c r="K16" s="651"/>
      <c r="L16" s="484" t="s">
        <v>346</v>
      </c>
      <c r="M16" s="652"/>
      <c r="N16" s="192"/>
      <c r="O16" s="192"/>
      <c r="P16" s="192"/>
      <c r="Q16" s="191">
        <v>326</v>
      </c>
      <c r="R16" s="192"/>
      <c r="S16" s="192"/>
      <c r="T16" s="246">
        <v>326</v>
      </c>
    </row>
    <row r="17" spans="2:20" ht="15" customHeight="1" thickBot="1" x14ac:dyDescent="0.25">
      <c r="B17" s="651"/>
      <c r="C17" s="205" t="s">
        <v>170</v>
      </c>
      <c r="D17" s="524" t="s">
        <v>83</v>
      </c>
      <c r="E17" s="191">
        <v>93</v>
      </c>
      <c r="F17" s="191">
        <v>227</v>
      </c>
      <c r="G17" s="191">
        <v>797</v>
      </c>
      <c r="H17" s="191">
        <v>95</v>
      </c>
      <c r="I17" s="191">
        <v>2266</v>
      </c>
      <c r="J17" s="191">
        <v>469</v>
      </c>
      <c r="K17" s="651"/>
      <c r="L17" s="205" t="s">
        <v>170</v>
      </c>
      <c r="M17" s="524" t="s">
        <v>83</v>
      </c>
      <c r="N17" s="191">
        <v>2973</v>
      </c>
      <c r="O17" s="191">
        <v>4213</v>
      </c>
      <c r="P17" s="191">
        <v>1524</v>
      </c>
      <c r="Q17" s="191">
        <v>696</v>
      </c>
      <c r="R17" s="192"/>
      <c r="S17" s="192"/>
      <c r="T17" s="247">
        <v>13353</v>
      </c>
    </row>
    <row r="18" spans="2:20" ht="15" customHeight="1" x14ac:dyDescent="0.2">
      <c r="B18" s="608" t="s">
        <v>132</v>
      </c>
      <c r="C18" s="485" t="s">
        <v>378</v>
      </c>
      <c r="D18" s="653" t="s">
        <v>186</v>
      </c>
      <c r="E18" s="198">
        <v>68</v>
      </c>
      <c r="F18" s="199"/>
      <c r="G18" s="199"/>
      <c r="H18" s="198">
        <v>77</v>
      </c>
      <c r="I18" s="198">
        <v>15328</v>
      </c>
      <c r="J18" s="198">
        <v>11066</v>
      </c>
      <c r="K18" s="608" t="s">
        <v>132</v>
      </c>
      <c r="L18" s="485" t="s">
        <v>378</v>
      </c>
      <c r="M18" s="653" t="s">
        <v>186</v>
      </c>
      <c r="N18" s="198">
        <v>10419</v>
      </c>
      <c r="O18" s="198">
        <v>14345</v>
      </c>
      <c r="P18" s="198">
        <v>19154</v>
      </c>
      <c r="Q18" s="198">
        <v>12081</v>
      </c>
      <c r="R18" s="199"/>
      <c r="S18" s="199"/>
      <c r="T18" s="249">
        <v>82538</v>
      </c>
    </row>
    <row r="19" spans="2:20" ht="15" customHeight="1" x14ac:dyDescent="0.2">
      <c r="B19" s="650"/>
      <c r="C19" s="486" t="s">
        <v>381</v>
      </c>
      <c r="D19" s="654"/>
      <c r="E19" s="200">
        <v>14</v>
      </c>
      <c r="F19" s="200">
        <v>97</v>
      </c>
      <c r="G19" s="200">
        <v>3057</v>
      </c>
      <c r="H19" s="200">
        <v>7058</v>
      </c>
      <c r="I19" s="200">
        <v>3754</v>
      </c>
      <c r="J19" s="200">
        <v>3438</v>
      </c>
      <c r="K19" s="650"/>
      <c r="L19" s="486" t="s">
        <v>381</v>
      </c>
      <c r="M19" s="654"/>
      <c r="N19" s="200">
        <v>2613</v>
      </c>
      <c r="O19" s="200">
        <v>3207</v>
      </c>
      <c r="P19" s="200">
        <v>3788</v>
      </c>
      <c r="Q19" s="200">
        <v>5888</v>
      </c>
      <c r="R19" s="200">
        <v>578</v>
      </c>
      <c r="S19" s="78"/>
      <c r="T19" s="250">
        <v>33492</v>
      </c>
    </row>
    <row r="20" spans="2:20" ht="15" customHeight="1" x14ac:dyDescent="0.2">
      <c r="B20" s="650"/>
      <c r="C20" s="486" t="s">
        <v>377</v>
      </c>
      <c r="D20" s="654"/>
      <c r="E20" s="78"/>
      <c r="F20" s="78"/>
      <c r="G20" s="78"/>
      <c r="H20" s="200">
        <v>571</v>
      </c>
      <c r="I20" s="200">
        <v>6662</v>
      </c>
      <c r="J20" s="200">
        <v>7515</v>
      </c>
      <c r="K20" s="650"/>
      <c r="L20" s="486" t="s">
        <v>377</v>
      </c>
      <c r="M20" s="654"/>
      <c r="N20" s="200">
        <v>6840</v>
      </c>
      <c r="O20" s="200">
        <v>9764</v>
      </c>
      <c r="P20" s="200">
        <v>10283</v>
      </c>
      <c r="Q20" s="200">
        <v>6431</v>
      </c>
      <c r="R20" s="78"/>
      <c r="S20" s="78"/>
      <c r="T20" s="250">
        <v>48066</v>
      </c>
    </row>
    <row r="21" spans="2:20" ht="15" customHeight="1" x14ac:dyDescent="0.2">
      <c r="B21" s="650"/>
      <c r="C21" s="486" t="s">
        <v>384</v>
      </c>
      <c r="D21" s="654"/>
      <c r="E21" s="78"/>
      <c r="F21" s="78"/>
      <c r="G21" s="78"/>
      <c r="H21" s="200">
        <v>164</v>
      </c>
      <c r="I21" s="78"/>
      <c r="J21" s="200">
        <v>9</v>
      </c>
      <c r="K21" s="650"/>
      <c r="L21" s="486" t="s">
        <v>384</v>
      </c>
      <c r="M21" s="654"/>
      <c r="N21" s="78"/>
      <c r="O21" s="78"/>
      <c r="P21" s="78"/>
      <c r="Q21" s="200">
        <v>583</v>
      </c>
      <c r="R21" s="78"/>
      <c r="S21" s="78"/>
      <c r="T21" s="250">
        <v>756</v>
      </c>
    </row>
    <row r="22" spans="2:20" ht="15" customHeight="1" x14ac:dyDescent="0.2">
      <c r="B22" s="650"/>
      <c r="C22" s="486" t="s">
        <v>379</v>
      </c>
      <c r="D22" s="654"/>
      <c r="E22" s="78"/>
      <c r="F22" s="78"/>
      <c r="G22" s="78"/>
      <c r="H22" s="200">
        <v>181</v>
      </c>
      <c r="I22" s="78"/>
      <c r="J22" s="200">
        <v>108</v>
      </c>
      <c r="K22" s="650"/>
      <c r="L22" s="486" t="s">
        <v>379</v>
      </c>
      <c r="M22" s="654"/>
      <c r="N22" s="78"/>
      <c r="O22" s="78"/>
      <c r="P22" s="78"/>
      <c r="Q22" s="200">
        <v>158</v>
      </c>
      <c r="R22" s="78"/>
      <c r="S22" s="78"/>
      <c r="T22" s="250">
        <v>447</v>
      </c>
    </row>
    <row r="23" spans="2:20" ht="15" customHeight="1" x14ac:dyDescent="0.2">
      <c r="B23" s="650"/>
      <c r="C23" s="486" t="s">
        <v>382</v>
      </c>
      <c r="D23" s="654"/>
      <c r="E23" s="78"/>
      <c r="F23" s="78"/>
      <c r="G23" s="78"/>
      <c r="H23" s="78"/>
      <c r="I23" s="200">
        <v>124</v>
      </c>
      <c r="J23" s="200">
        <v>116</v>
      </c>
      <c r="K23" s="650"/>
      <c r="L23" s="486" t="s">
        <v>382</v>
      </c>
      <c r="M23" s="654"/>
      <c r="N23" s="78"/>
      <c r="O23" s="200">
        <v>35</v>
      </c>
      <c r="P23" s="78"/>
      <c r="Q23" s="200">
        <v>413</v>
      </c>
      <c r="R23" s="200">
        <v>112</v>
      </c>
      <c r="S23" s="78"/>
      <c r="T23" s="250">
        <v>800</v>
      </c>
    </row>
    <row r="24" spans="2:20" ht="15" customHeight="1" thickBot="1" x14ac:dyDescent="0.25">
      <c r="B24" s="609"/>
      <c r="C24" s="206" t="s">
        <v>170</v>
      </c>
      <c r="D24" s="525" t="s">
        <v>83</v>
      </c>
      <c r="E24" s="201">
        <v>82</v>
      </c>
      <c r="F24" s="201">
        <v>97</v>
      </c>
      <c r="G24" s="201">
        <v>3057</v>
      </c>
      <c r="H24" s="201">
        <v>8051</v>
      </c>
      <c r="I24" s="201">
        <v>25868</v>
      </c>
      <c r="J24" s="201">
        <v>22252</v>
      </c>
      <c r="K24" s="609"/>
      <c r="L24" s="206" t="s">
        <v>170</v>
      </c>
      <c r="M24" s="525" t="s">
        <v>83</v>
      </c>
      <c r="N24" s="201">
        <v>19872</v>
      </c>
      <c r="O24" s="201">
        <v>27351</v>
      </c>
      <c r="P24" s="201">
        <v>33225</v>
      </c>
      <c r="Q24" s="201">
        <v>25554</v>
      </c>
      <c r="R24" s="201">
        <v>690</v>
      </c>
      <c r="S24" s="202"/>
      <c r="T24" s="251">
        <v>166099</v>
      </c>
    </row>
    <row r="25" spans="2:20" ht="15" customHeight="1" thickBot="1" x14ac:dyDescent="0.25">
      <c r="B25" s="195" t="s">
        <v>137</v>
      </c>
      <c r="C25" s="476" t="s">
        <v>346</v>
      </c>
      <c r="D25" s="518" t="s">
        <v>186</v>
      </c>
      <c r="E25" s="197">
        <v>1348</v>
      </c>
      <c r="F25" s="197">
        <v>1301</v>
      </c>
      <c r="G25" s="197">
        <v>1262</v>
      </c>
      <c r="H25" s="197">
        <v>1400</v>
      </c>
      <c r="I25" s="197">
        <v>1144</v>
      </c>
      <c r="J25" s="197">
        <v>1373</v>
      </c>
      <c r="K25" s="109" t="s">
        <v>137</v>
      </c>
      <c r="L25" s="476" t="s">
        <v>346</v>
      </c>
      <c r="M25" s="518" t="s">
        <v>186</v>
      </c>
      <c r="N25" s="197">
        <v>1509</v>
      </c>
      <c r="O25" s="197">
        <v>1434</v>
      </c>
      <c r="P25" s="197">
        <v>1200</v>
      </c>
      <c r="Q25" s="197">
        <v>1234</v>
      </c>
      <c r="R25" s="197">
        <v>1874</v>
      </c>
      <c r="S25" s="197">
        <v>2248</v>
      </c>
      <c r="T25" s="248">
        <v>17327</v>
      </c>
    </row>
    <row r="26" spans="2:20" ht="15" customHeight="1" thickBot="1" x14ac:dyDescent="0.25">
      <c r="B26" s="195" t="s">
        <v>138</v>
      </c>
      <c r="C26" s="476" t="s">
        <v>346</v>
      </c>
      <c r="D26" s="518" t="s">
        <v>186</v>
      </c>
      <c r="E26" s="196"/>
      <c r="F26" s="196"/>
      <c r="G26" s="196"/>
      <c r="H26" s="196"/>
      <c r="I26" s="196"/>
      <c r="J26" s="196"/>
      <c r="K26" s="109" t="s">
        <v>138</v>
      </c>
      <c r="L26" s="476" t="s">
        <v>346</v>
      </c>
      <c r="M26" s="518" t="s">
        <v>186</v>
      </c>
      <c r="N26" s="196"/>
      <c r="O26" s="196"/>
      <c r="P26" s="196"/>
      <c r="Q26" s="197">
        <v>312</v>
      </c>
      <c r="R26" s="196"/>
      <c r="S26" s="196"/>
      <c r="T26" s="248">
        <v>312</v>
      </c>
    </row>
    <row r="27" spans="2:20" ht="15" customHeight="1" thickBot="1" x14ac:dyDescent="0.25">
      <c r="B27" s="195" t="s">
        <v>142</v>
      </c>
      <c r="C27" s="476" t="s">
        <v>346</v>
      </c>
      <c r="D27" s="518" t="s">
        <v>186</v>
      </c>
      <c r="E27" s="197">
        <v>1840</v>
      </c>
      <c r="F27" s="197">
        <v>1799</v>
      </c>
      <c r="G27" s="197">
        <v>2451</v>
      </c>
      <c r="H27" s="197">
        <v>1738</v>
      </c>
      <c r="I27" s="197">
        <v>1800</v>
      </c>
      <c r="J27" s="197">
        <v>1698</v>
      </c>
      <c r="K27" s="109" t="s">
        <v>142</v>
      </c>
      <c r="L27" s="476" t="s">
        <v>346</v>
      </c>
      <c r="M27" s="518" t="s">
        <v>186</v>
      </c>
      <c r="N27" s="197">
        <v>1674</v>
      </c>
      <c r="O27" s="197">
        <v>1914</v>
      </c>
      <c r="P27" s="197">
        <v>1831</v>
      </c>
      <c r="Q27" s="197">
        <v>1520</v>
      </c>
      <c r="R27" s="197">
        <v>1672</v>
      </c>
      <c r="S27" s="197">
        <v>1687</v>
      </c>
      <c r="T27" s="248">
        <v>21624</v>
      </c>
    </row>
    <row r="28" spans="2:20" ht="15" customHeight="1" thickBot="1" x14ac:dyDescent="0.25">
      <c r="B28" s="195" t="s">
        <v>143</v>
      </c>
      <c r="C28" s="476" t="s">
        <v>346</v>
      </c>
      <c r="D28" s="518" t="s">
        <v>186</v>
      </c>
      <c r="E28" s="196"/>
      <c r="F28" s="196"/>
      <c r="G28" s="196"/>
      <c r="H28" s="197">
        <v>378</v>
      </c>
      <c r="I28" s="197">
        <v>554</v>
      </c>
      <c r="J28" s="197">
        <v>449</v>
      </c>
      <c r="K28" s="109" t="s">
        <v>143</v>
      </c>
      <c r="L28" s="476" t="s">
        <v>346</v>
      </c>
      <c r="M28" s="518" t="s">
        <v>186</v>
      </c>
      <c r="N28" s="197">
        <v>454</v>
      </c>
      <c r="O28" s="197">
        <v>429</v>
      </c>
      <c r="P28" s="197">
        <v>416</v>
      </c>
      <c r="Q28" s="197">
        <v>956</v>
      </c>
      <c r="R28" s="197">
        <v>534</v>
      </c>
      <c r="S28" s="197">
        <v>636</v>
      </c>
      <c r="T28" s="248">
        <v>4806</v>
      </c>
    </row>
    <row r="29" spans="2:20" ht="15" customHeight="1" thickBot="1" x14ac:dyDescent="0.25">
      <c r="B29" s="79" t="s">
        <v>170</v>
      </c>
      <c r="C29" s="79" t="s">
        <v>83</v>
      </c>
      <c r="D29" s="526"/>
      <c r="E29" s="248">
        <v>4025</v>
      </c>
      <c r="F29" s="248">
        <v>3958</v>
      </c>
      <c r="G29" s="248">
        <v>21650</v>
      </c>
      <c r="H29" s="248">
        <v>46238</v>
      </c>
      <c r="I29" s="248">
        <v>95724</v>
      </c>
      <c r="J29" s="248">
        <v>104038</v>
      </c>
      <c r="K29" s="79" t="s">
        <v>170</v>
      </c>
      <c r="L29" s="79" t="s">
        <v>83</v>
      </c>
      <c r="M29" s="79"/>
      <c r="N29" s="248">
        <v>69331</v>
      </c>
      <c r="O29" s="248">
        <v>83865</v>
      </c>
      <c r="P29" s="248">
        <v>83882</v>
      </c>
      <c r="Q29" s="248">
        <v>80238</v>
      </c>
      <c r="R29" s="248">
        <v>17454</v>
      </c>
      <c r="S29" s="248">
        <v>5074</v>
      </c>
      <c r="T29" s="248">
        <v>615477</v>
      </c>
    </row>
    <row r="30" spans="2:20" ht="15" customHeight="1" thickBot="1" x14ac:dyDescent="0.25">
      <c r="B30" s="42" t="s">
        <v>183</v>
      </c>
      <c r="C30" s="67" t="s">
        <v>0</v>
      </c>
      <c r="D30" s="527" t="s">
        <v>0</v>
      </c>
      <c r="E30" s="203">
        <v>0.65396432360591861</v>
      </c>
      <c r="F30" s="203">
        <v>0.64307845784651574</v>
      </c>
      <c r="G30" s="203">
        <v>3.5175969207622706</v>
      </c>
      <c r="H30" s="203">
        <v>7.5125471788547742</v>
      </c>
      <c r="I30" s="203">
        <v>15.552815133628064</v>
      </c>
      <c r="J30" s="203">
        <v>16.903637341444117</v>
      </c>
      <c r="K30" s="42" t="s">
        <v>183</v>
      </c>
      <c r="L30" s="67" t="s">
        <v>0</v>
      </c>
      <c r="M30" s="67" t="s">
        <v>0</v>
      </c>
      <c r="N30" s="203">
        <v>11.264596402465079</v>
      </c>
      <c r="O30" s="203">
        <v>13.626016894213755</v>
      </c>
      <c r="P30" s="203">
        <v>13.628778979555694</v>
      </c>
      <c r="Q30" s="203">
        <v>13.036717862730857</v>
      </c>
      <c r="R30" s="203">
        <v>2.835849268128622</v>
      </c>
      <c r="S30" s="203">
        <v>0.82440123676433075</v>
      </c>
      <c r="T30" s="203">
        <v>100</v>
      </c>
    </row>
  </sheetData>
  <mergeCells count="22">
    <mergeCell ref="B1:J1"/>
    <mergeCell ref="K1:T1"/>
    <mergeCell ref="K15:K17"/>
    <mergeCell ref="M15:M16"/>
    <mergeCell ref="B15:B17"/>
    <mergeCell ref="E2:J2"/>
    <mergeCell ref="N2:S2"/>
    <mergeCell ref="B2:C3"/>
    <mergeCell ref="K2:L3"/>
    <mergeCell ref="B18:B24"/>
    <mergeCell ref="B4:B7"/>
    <mergeCell ref="B9:B12"/>
    <mergeCell ref="K4:K7"/>
    <mergeCell ref="M4:M6"/>
    <mergeCell ref="K9:K12"/>
    <mergeCell ref="M9:M11"/>
    <mergeCell ref="K18:K24"/>
    <mergeCell ref="M18:M23"/>
    <mergeCell ref="D4:D6"/>
    <mergeCell ref="D9:D11"/>
    <mergeCell ref="D15:D16"/>
    <mergeCell ref="D18:D23"/>
  </mergeCells>
  <printOptions horizontalCentered="1"/>
  <pageMargins left="0.39370078740157483" right="0.39370078740157483" top="0.59055118110236227" bottom="0.59055118110236227" header="0.51181102362204722" footer="0.11811023622047245"/>
  <pageSetup paperSize="9" scale="93" orientation="portrait" r:id="rId1"/>
  <headerFooter alignWithMargins="0"/>
  <colBreaks count="1" manualBreakCount="1">
    <brk id="10" max="30"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BU113"/>
  <sheetViews>
    <sheetView view="pageBreakPreview" topLeftCell="AS19" zoomScale="98" zoomScaleSheetLayoutView="98" workbookViewId="0">
      <selection activeCell="A32" sqref="A32:XFD32"/>
    </sheetView>
  </sheetViews>
  <sheetFormatPr defaultColWidth="9.140625" defaultRowHeight="12" x14ac:dyDescent="0.2"/>
  <cols>
    <col min="1" max="1" width="9.140625" style="46"/>
    <col min="2" max="2" width="26.28515625" style="46" customWidth="1"/>
    <col min="3" max="3" width="7.28515625" style="46" customWidth="1"/>
    <col min="4" max="4" width="6.7109375" style="46" customWidth="1"/>
    <col min="5" max="5" width="8.42578125" style="46" customWidth="1"/>
    <col min="6" max="6" width="7.7109375" style="46" customWidth="1"/>
    <col min="7" max="7" width="7.5703125" style="46" customWidth="1"/>
    <col min="8" max="8" width="7.42578125" style="46" customWidth="1"/>
    <col min="9" max="9" width="8.42578125" style="46" customWidth="1"/>
    <col min="10" max="10" width="7" style="46" customWidth="1"/>
    <col min="11" max="11" width="8.42578125" style="46" customWidth="1"/>
    <col min="12" max="12" width="10" style="46" customWidth="1"/>
    <col min="13" max="13" width="6.85546875" style="46" customWidth="1"/>
    <col min="14" max="14" width="8.5703125" style="46" customWidth="1"/>
    <col min="15" max="15" width="7.140625" style="46" customWidth="1"/>
    <col min="16" max="16" width="9" style="46" customWidth="1"/>
    <col min="17" max="17" width="8.85546875" style="46" customWidth="1"/>
    <col min="18" max="18" width="7.42578125" style="46" customWidth="1"/>
    <col min="19" max="19" width="8" style="46" customWidth="1"/>
    <col min="20" max="20" width="11.85546875" style="46" customWidth="1"/>
    <col min="21" max="21" width="10.140625" style="46" customWidth="1"/>
    <col min="22" max="22" width="7.5703125" style="46" customWidth="1"/>
    <col min="23" max="23" width="6.140625" style="46" customWidth="1"/>
    <col min="24" max="24" width="8.85546875" style="46" customWidth="1"/>
    <col min="25" max="25" width="9.85546875" style="46" customWidth="1"/>
    <col min="26" max="26" width="8" style="46" customWidth="1"/>
    <col min="27" max="27" width="10.140625" style="46" customWidth="1"/>
    <col min="28" max="28" width="7.85546875" style="46" customWidth="1"/>
    <col min="29" max="29" width="10.85546875" style="46" customWidth="1"/>
    <col min="30" max="30" width="12.28515625" style="46" customWidth="1"/>
    <col min="31" max="31" width="7.140625" style="46" customWidth="1"/>
    <col min="32" max="32" width="10.7109375" style="46" customWidth="1"/>
    <col min="33" max="33" width="7.85546875" style="46" customWidth="1"/>
    <col min="34" max="34" width="7.28515625" style="46" customWidth="1"/>
    <col min="35" max="35" width="9.7109375" style="46" customWidth="1"/>
    <col min="36" max="36" width="8" style="46" customWidth="1"/>
    <col min="37" max="37" width="7" style="46" customWidth="1"/>
    <col min="38" max="38" width="6.85546875" style="46" customWidth="1"/>
    <col min="39" max="39" width="9.85546875" style="46" customWidth="1"/>
    <col min="40" max="40" width="6.140625" style="46" customWidth="1"/>
    <col min="41" max="41" width="6" style="46" customWidth="1"/>
    <col min="42" max="42" width="9.28515625" style="46" customWidth="1"/>
    <col min="43" max="43" width="11.5703125" style="46" customWidth="1"/>
    <col min="44" max="44" width="9" style="46" customWidth="1"/>
    <col min="45" max="45" width="8.42578125" style="46" customWidth="1"/>
    <col min="46" max="46" width="11.7109375" style="46" customWidth="1"/>
    <col min="47" max="47" width="12.42578125" style="46" customWidth="1"/>
    <col min="48" max="48" width="10.42578125" style="46" customWidth="1"/>
    <col min="49" max="49" width="10.28515625" style="46" customWidth="1"/>
    <col min="50" max="50" width="9.28515625" style="46" customWidth="1"/>
    <col min="51" max="51" width="7.85546875" style="46" customWidth="1"/>
    <col min="52" max="52" width="12.140625" style="46" customWidth="1"/>
    <col min="53" max="53" width="9.28515625" style="46" customWidth="1"/>
    <col min="54" max="54" width="9" style="46" customWidth="1"/>
    <col min="55" max="55" width="7.42578125" style="46" customWidth="1"/>
    <col min="56" max="56" width="10.42578125" style="46" customWidth="1"/>
    <col min="57" max="57" width="10" style="46" customWidth="1"/>
    <col min="58" max="58" width="7.7109375" style="46" customWidth="1"/>
    <col min="59" max="59" width="9" style="46" customWidth="1"/>
    <col min="60" max="60" width="7.7109375" style="46" customWidth="1"/>
    <col min="61" max="61" width="6.42578125" style="46" customWidth="1"/>
    <col min="62" max="62" width="9.5703125" style="46" customWidth="1"/>
    <col min="63" max="63" width="8.5703125" style="46" customWidth="1"/>
    <col min="64" max="64" width="8.140625" style="46" customWidth="1"/>
    <col min="65" max="65" width="8.85546875" style="46" customWidth="1"/>
    <col min="66" max="66" width="9.5703125" style="46" customWidth="1"/>
    <col min="67" max="67" width="8.85546875" style="46" customWidth="1"/>
    <col min="68" max="68" width="8.28515625" style="46" customWidth="1"/>
    <col min="69" max="69" width="8.5703125" style="46" customWidth="1"/>
    <col min="70" max="70" width="6.85546875" style="46" customWidth="1"/>
    <col min="71" max="71" width="10.5703125" style="46" customWidth="1"/>
    <col min="72" max="72" width="10.42578125" style="46" customWidth="1"/>
    <col min="73" max="16384" width="9.140625" style="46"/>
  </cols>
  <sheetData>
    <row r="1" spans="2:73" ht="30" customHeight="1" thickBot="1" x14ac:dyDescent="0.25">
      <c r="B1" s="655" t="s">
        <v>239</v>
      </c>
      <c r="C1" s="655"/>
      <c r="D1" s="655"/>
      <c r="E1" s="655"/>
      <c r="F1" s="655"/>
      <c r="G1" s="655"/>
      <c r="H1" s="655"/>
      <c r="I1" s="655"/>
      <c r="J1" s="655"/>
      <c r="K1" s="655"/>
      <c r="L1" s="655"/>
      <c r="M1" s="655"/>
      <c r="N1" s="655"/>
      <c r="O1" s="655"/>
      <c r="P1" s="655"/>
      <c r="Q1" s="655"/>
      <c r="R1" s="655"/>
      <c r="S1" s="655" t="s">
        <v>239</v>
      </c>
      <c r="T1" s="655"/>
      <c r="U1" s="655"/>
      <c r="V1" s="655"/>
      <c r="W1" s="655"/>
      <c r="X1" s="655"/>
      <c r="Y1" s="655"/>
      <c r="Z1" s="655"/>
      <c r="AA1" s="655"/>
      <c r="AB1" s="655"/>
      <c r="AC1" s="655"/>
      <c r="AD1" s="655"/>
      <c r="AE1" s="655"/>
      <c r="AF1" s="655"/>
      <c r="AG1" s="655"/>
      <c r="AH1" s="655"/>
      <c r="AI1" s="475"/>
      <c r="AJ1" s="655" t="s">
        <v>239</v>
      </c>
      <c r="AK1" s="655"/>
      <c r="AL1" s="655"/>
      <c r="AM1" s="655"/>
      <c r="AN1" s="655"/>
      <c r="AO1" s="655"/>
      <c r="AP1" s="655"/>
      <c r="AQ1" s="655"/>
      <c r="AR1" s="655"/>
      <c r="AS1" s="655"/>
      <c r="AT1" s="655"/>
      <c r="AU1" s="655"/>
      <c r="AV1" s="655"/>
      <c r="AW1" s="655"/>
      <c r="AX1" s="655" t="s">
        <v>239</v>
      </c>
      <c r="AY1" s="655"/>
      <c r="AZ1" s="655"/>
      <c r="BA1" s="655"/>
      <c r="BB1" s="655"/>
      <c r="BC1" s="655"/>
      <c r="BD1" s="655"/>
      <c r="BE1" s="655"/>
      <c r="BF1" s="655"/>
      <c r="BG1" s="655"/>
      <c r="BH1" s="655"/>
      <c r="BI1" s="655"/>
      <c r="BJ1" s="655"/>
      <c r="BK1" s="655"/>
      <c r="BL1" s="655" t="s">
        <v>239</v>
      </c>
      <c r="BM1" s="655"/>
      <c r="BN1" s="655"/>
      <c r="BO1" s="655"/>
      <c r="BP1" s="655"/>
      <c r="BQ1" s="655"/>
      <c r="BR1" s="655"/>
      <c r="BS1" s="655"/>
      <c r="BT1" s="655"/>
      <c r="BU1" s="655"/>
    </row>
    <row r="2" spans="2:73" s="239" customFormat="1" ht="16.5" customHeight="1" thickBot="1" x14ac:dyDescent="0.25">
      <c r="B2" s="664" t="s">
        <v>180</v>
      </c>
      <c r="C2" s="276" t="s">
        <v>91</v>
      </c>
      <c r="D2" s="668" t="s">
        <v>96</v>
      </c>
      <c r="E2" s="669" t="s">
        <v>83</v>
      </c>
      <c r="F2" s="669" t="s">
        <v>83</v>
      </c>
      <c r="G2" s="669" t="s">
        <v>83</v>
      </c>
      <c r="H2" s="669" t="s">
        <v>83</v>
      </c>
      <c r="I2" s="670" t="s">
        <v>83</v>
      </c>
      <c r="J2" s="276" t="s">
        <v>98</v>
      </c>
      <c r="K2" s="666" t="s">
        <v>99</v>
      </c>
      <c r="L2" s="658" t="s">
        <v>83</v>
      </c>
      <c r="M2" s="658" t="s">
        <v>83</v>
      </c>
      <c r="N2" s="659" t="s">
        <v>83</v>
      </c>
      <c r="O2" s="666" t="s">
        <v>100</v>
      </c>
      <c r="P2" s="658" t="s">
        <v>83</v>
      </c>
      <c r="Q2" s="659" t="s">
        <v>83</v>
      </c>
      <c r="R2" s="241" t="s">
        <v>101</v>
      </c>
      <c r="S2" s="231" t="s">
        <v>104</v>
      </c>
      <c r="T2" s="657" t="s">
        <v>105</v>
      </c>
      <c r="U2" s="658" t="s">
        <v>83</v>
      </c>
      <c r="V2" s="658" t="s">
        <v>83</v>
      </c>
      <c r="W2" s="658" t="s">
        <v>83</v>
      </c>
      <c r="X2" s="658" t="s">
        <v>83</v>
      </c>
      <c r="Y2" s="659" t="s">
        <v>83</v>
      </c>
      <c r="Z2" s="277" t="s">
        <v>114</v>
      </c>
      <c r="AA2" s="241" t="s">
        <v>116</v>
      </c>
      <c r="AB2" s="666" t="s">
        <v>119</v>
      </c>
      <c r="AC2" s="658" t="s">
        <v>83</v>
      </c>
      <c r="AD2" s="658" t="s">
        <v>83</v>
      </c>
      <c r="AE2" s="658" t="s">
        <v>83</v>
      </c>
      <c r="AF2" s="658" t="s">
        <v>83</v>
      </c>
      <c r="AG2" s="658" t="s">
        <v>83</v>
      </c>
      <c r="AH2" s="658" t="s">
        <v>83</v>
      </c>
      <c r="AI2" s="659" t="s">
        <v>83</v>
      </c>
      <c r="AJ2" s="667" t="s">
        <v>120</v>
      </c>
      <c r="AK2" s="667" t="s">
        <v>83</v>
      </c>
      <c r="AL2" s="667" t="s">
        <v>83</v>
      </c>
      <c r="AM2" s="667" t="s">
        <v>83</v>
      </c>
      <c r="AN2" s="667" t="s">
        <v>83</v>
      </c>
      <c r="AO2" s="667" t="s">
        <v>83</v>
      </c>
      <c r="AP2" s="667" t="s">
        <v>83</v>
      </c>
      <c r="AQ2" s="276" t="s">
        <v>122</v>
      </c>
      <c r="AR2" s="276" t="s">
        <v>126</v>
      </c>
      <c r="AS2" s="666" t="s">
        <v>131</v>
      </c>
      <c r="AT2" s="658" t="s">
        <v>83</v>
      </c>
      <c r="AU2" s="658" t="s">
        <v>83</v>
      </c>
      <c r="AV2" s="658" t="s">
        <v>83</v>
      </c>
      <c r="AW2" s="659" t="s">
        <v>83</v>
      </c>
      <c r="AX2" s="643" t="s">
        <v>132</v>
      </c>
      <c r="AY2" s="643" t="s">
        <v>83</v>
      </c>
      <c r="AZ2" s="643" t="s">
        <v>83</v>
      </c>
      <c r="BA2" s="643" t="s">
        <v>83</v>
      </c>
      <c r="BB2" s="643" t="s">
        <v>83</v>
      </c>
      <c r="BC2" s="643" t="s">
        <v>83</v>
      </c>
      <c r="BD2" s="643" t="s">
        <v>83</v>
      </c>
      <c r="BE2" s="643" t="s">
        <v>83</v>
      </c>
      <c r="BF2" s="643" t="s">
        <v>83</v>
      </c>
      <c r="BG2" s="643" t="s">
        <v>83</v>
      </c>
      <c r="BH2" s="643" t="s">
        <v>135</v>
      </c>
      <c r="BI2" s="643" t="s">
        <v>83</v>
      </c>
      <c r="BJ2" s="643" t="s">
        <v>83</v>
      </c>
      <c r="BK2" s="241" t="s">
        <v>136</v>
      </c>
      <c r="BL2" s="241" t="s">
        <v>137</v>
      </c>
      <c r="BM2" s="241" t="s">
        <v>138</v>
      </c>
      <c r="BN2" s="241" t="s">
        <v>142</v>
      </c>
      <c r="BO2" s="241" t="s">
        <v>143</v>
      </c>
      <c r="BP2" s="657" t="s">
        <v>146</v>
      </c>
      <c r="BQ2" s="658" t="s">
        <v>83</v>
      </c>
      <c r="BR2" s="658" t="s">
        <v>83</v>
      </c>
      <c r="BS2" s="659" t="s">
        <v>83</v>
      </c>
      <c r="BT2" s="660" t="s">
        <v>235</v>
      </c>
      <c r="BU2" s="662" t="s">
        <v>236</v>
      </c>
    </row>
    <row r="3" spans="2:73" s="207" customFormat="1" ht="25.5" customHeight="1" thickBot="1" x14ac:dyDescent="0.25">
      <c r="B3" s="665"/>
      <c r="C3" s="550" t="s">
        <v>343</v>
      </c>
      <c r="D3" s="224" t="s">
        <v>509</v>
      </c>
      <c r="E3" s="225" t="s">
        <v>346</v>
      </c>
      <c r="F3" s="225" t="s">
        <v>347</v>
      </c>
      <c r="G3" s="225" t="s">
        <v>345</v>
      </c>
      <c r="H3" s="225" t="s">
        <v>348</v>
      </c>
      <c r="I3" s="226" t="s">
        <v>231</v>
      </c>
      <c r="J3" s="224" t="s">
        <v>349</v>
      </c>
      <c r="K3" s="227" t="s">
        <v>351</v>
      </c>
      <c r="L3" s="228" t="s">
        <v>350</v>
      </c>
      <c r="M3" s="228" t="s">
        <v>510</v>
      </c>
      <c r="N3" s="229" t="s">
        <v>203</v>
      </c>
      <c r="O3" s="227" t="s">
        <v>353</v>
      </c>
      <c r="P3" s="228" t="s">
        <v>352</v>
      </c>
      <c r="Q3" s="229" t="s">
        <v>204</v>
      </c>
      <c r="R3" s="550" t="s">
        <v>346</v>
      </c>
      <c r="S3" s="550" t="s">
        <v>354</v>
      </c>
      <c r="T3" s="230" t="s">
        <v>358</v>
      </c>
      <c r="U3" s="225" t="s">
        <v>359</v>
      </c>
      <c r="V3" s="225" t="s">
        <v>355</v>
      </c>
      <c r="W3" s="225" t="s">
        <v>357</v>
      </c>
      <c r="X3" s="225" t="s">
        <v>511</v>
      </c>
      <c r="Y3" s="226" t="s">
        <v>206</v>
      </c>
      <c r="Z3" s="231" t="s">
        <v>346</v>
      </c>
      <c r="AA3" s="231" t="s">
        <v>360</v>
      </c>
      <c r="AB3" s="224" t="s">
        <v>365</v>
      </c>
      <c r="AC3" s="225" t="s">
        <v>364</v>
      </c>
      <c r="AD3" s="225" t="s">
        <v>512</v>
      </c>
      <c r="AE3" s="225" t="s">
        <v>368</v>
      </c>
      <c r="AF3" s="225" t="s">
        <v>367</v>
      </c>
      <c r="AG3" s="225" t="s">
        <v>513</v>
      </c>
      <c r="AH3" s="225" t="s">
        <v>514</v>
      </c>
      <c r="AI3" s="226" t="s">
        <v>208</v>
      </c>
      <c r="AJ3" s="224" t="s">
        <v>346</v>
      </c>
      <c r="AK3" s="225" t="s">
        <v>370</v>
      </c>
      <c r="AL3" s="225" t="s">
        <v>371</v>
      </c>
      <c r="AM3" s="225" t="s">
        <v>374</v>
      </c>
      <c r="AN3" s="225" t="s">
        <v>372</v>
      </c>
      <c r="AO3" s="225" t="s">
        <v>373</v>
      </c>
      <c r="AP3" s="226" t="s">
        <v>238</v>
      </c>
      <c r="AQ3" s="231" t="s">
        <v>515</v>
      </c>
      <c r="AR3" s="231" t="s">
        <v>376</v>
      </c>
      <c r="AS3" s="224" t="s">
        <v>346</v>
      </c>
      <c r="AT3" s="225" t="s">
        <v>362</v>
      </c>
      <c r="AU3" s="225" t="s">
        <v>516</v>
      </c>
      <c r="AV3" s="225" t="s">
        <v>363</v>
      </c>
      <c r="AW3" s="226" t="s">
        <v>232</v>
      </c>
      <c r="AX3" s="224" t="s">
        <v>377</v>
      </c>
      <c r="AY3" s="225" t="s">
        <v>382</v>
      </c>
      <c r="AZ3" s="225" t="s">
        <v>378</v>
      </c>
      <c r="BA3" s="225" t="s">
        <v>381</v>
      </c>
      <c r="BB3" s="225" t="s">
        <v>385</v>
      </c>
      <c r="BC3" s="225" t="s">
        <v>379</v>
      </c>
      <c r="BD3" s="225" t="s">
        <v>384</v>
      </c>
      <c r="BE3" s="225" t="s">
        <v>383</v>
      </c>
      <c r="BF3" s="225" t="s">
        <v>380</v>
      </c>
      <c r="BG3" s="226" t="s">
        <v>233</v>
      </c>
      <c r="BH3" s="224" t="s">
        <v>386</v>
      </c>
      <c r="BI3" s="225" t="s">
        <v>387</v>
      </c>
      <c r="BJ3" s="226" t="s">
        <v>237</v>
      </c>
      <c r="BK3" s="550" t="s">
        <v>346</v>
      </c>
      <c r="BL3" s="550" t="s">
        <v>346</v>
      </c>
      <c r="BM3" s="550" t="s">
        <v>346</v>
      </c>
      <c r="BN3" s="550" t="s">
        <v>517</v>
      </c>
      <c r="BO3" s="550" t="s">
        <v>346</v>
      </c>
      <c r="BP3" s="549" t="s">
        <v>346</v>
      </c>
      <c r="BQ3" s="232" t="s">
        <v>389</v>
      </c>
      <c r="BR3" s="225" t="s">
        <v>518</v>
      </c>
      <c r="BS3" s="448" t="s">
        <v>234</v>
      </c>
      <c r="BT3" s="661"/>
      <c r="BU3" s="663"/>
    </row>
    <row r="4" spans="2:73" x14ac:dyDescent="0.2">
      <c r="B4" s="208" t="s">
        <v>424</v>
      </c>
      <c r="C4" s="209"/>
      <c r="D4" s="210">
        <v>0</v>
      </c>
      <c r="E4" s="211"/>
      <c r="F4" s="211"/>
      <c r="G4" s="211"/>
      <c r="H4" s="211"/>
      <c r="I4" s="212">
        <v>0</v>
      </c>
      <c r="J4" s="210"/>
      <c r="K4" s="210">
        <v>71</v>
      </c>
      <c r="L4" s="211"/>
      <c r="M4" s="211"/>
      <c r="N4" s="212">
        <v>71</v>
      </c>
      <c r="O4" s="210">
        <v>0</v>
      </c>
      <c r="P4" s="211"/>
      <c r="Q4" s="212">
        <v>0</v>
      </c>
      <c r="R4" s="209"/>
      <c r="S4" s="209"/>
      <c r="T4" s="213"/>
      <c r="U4" s="211"/>
      <c r="V4" s="211"/>
      <c r="W4" s="211"/>
      <c r="X4" s="211"/>
      <c r="Y4" s="212"/>
      <c r="Z4" s="209"/>
      <c r="AA4" s="209">
        <v>0</v>
      </c>
      <c r="AB4" s="210">
        <v>0</v>
      </c>
      <c r="AC4" s="211">
        <v>0</v>
      </c>
      <c r="AD4" s="211"/>
      <c r="AE4" s="211"/>
      <c r="AF4" s="211"/>
      <c r="AG4" s="211"/>
      <c r="AH4" s="211"/>
      <c r="AI4" s="212">
        <v>0</v>
      </c>
      <c r="AJ4" s="210"/>
      <c r="AK4" s="211">
        <v>0</v>
      </c>
      <c r="AL4" s="211"/>
      <c r="AM4" s="211"/>
      <c r="AN4" s="211"/>
      <c r="AO4" s="211"/>
      <c r="AP4" s="212">
        <v>0</v>
      </c>
      <c r="AQ4" s="209"/>
      <c r="AR4" s="209">
        <v>0</v>
      </c>
      <c r="AS4" s="210">
        <v>0</v>
      </c>
      <c r="AT4" s="211">
        <v>0</v>
      </c>
      <c r="AU4" s="211"/>
      <c r="AV4" s="211"/>
      <c r="AW4" s="212">
        <v>0</v>
      </c>
      <c r="AX4" s="210">
        <v>9</v>
      </c>
      <c r="AY4" s="211">
        <v>0</v>
      </c>
      <c r="AZ4" s="211">
        <v>2</v>
      </c>
      <c r="BA4" s="211">
        <v>1</v>
      </c>
      <c r="BB4" s="211"/>
      <c r="BC4" s="211"/>
      <c r="BD4" s="211"/>
      <c r="BE4" s="211"/>
      <c r="BF4" s="211"/>
      <c r="BG4" s="212">
        <v>12</v>
      </c>
      <c r="BH4" s="210"/>
      <c r="BI4" s="211"/>
      <c r="BJ4" s="212"/>
      <c r="BK4" s="209"/>
      <c r="BL4" s="209"/>
      <c r="BM4" s="209"/>
      <c r="BN4" s="209">
        <v>1965</v>
      </c>
      <c r="BO4" s="209"/>
      <c r="BP4" s="213"/>
      <c r="BQ4" s="214"/>
      <c r="BR4" s="211"/>
      <c r="BS4" s="213"/>
      <c r="BT4" s="233">
        <v>2048</v>
      </c>
      <c r="BU4" s="215">
        <f>2048/615477</f>
        <v>3.3275004589935937E-3</v>
      </c>
    </row>
    <row r="5" spans="2:73" x14ac:dyDescent="0.2">
      <c r="B5" s="208" t="s">
        <v>425</v>
      </c>
      <c r="C5" s="209"/>
      <c r="D5" s="210">
        <v>0</v>
      </c>
      <c r="E5" s="211">
        <v>11</v>
      </c>
      <c r="F5" s="211"/>
      <c r="G5" s="211"/>
      <c r="H5" s="211"/>
      <c r="I5" s="212">
        <v>11</v>
      </c>
      <c r="J5" s="210"/>
      <c r="K5" s="210">
        <v>478</v>
      </c>
      <c r="L5" s="211"/>
      <c r="M5" s="211"/>
      <c r="N5" s="212">
        <v>478</v>
      </c>
      <c r="O5" s="210">
        <v>0</v>
      </c>
      <c r="P5" s="211"/>
      <c r="Q5" s="212">
        <v>0</v>
      </c>
      <c r="R5" s="209"/>
      <c r="S5" s="209"/>
      <c r="T5" s="213">
        <v>0</v>
      </c>
      <c r="U5" s="211"/>
      <c r="V5" s="211"/>
      <c r="W5" s="211"/>
      <c r="X5" s="211"/>
      <c r="Y5" s="212">
        <v>0</v>
      </c>
      <c r="Z5" s="209"/>
      <c r="AA5" s="209"/>
      <c r="AB5" s="210">
        <v>0</v>
      </c>
      <c r="AC5" s="211">
        <v>0</v>
      </c>
      <c r="AD5" s="211">
        <v>3</v>
      </c>
      <c r="AE5" s="211"/>
      <c r="AF5" s="211"/>
      <c r="AG5" s="211"/>
      <c r="AH5" s="211"/>
      <c r="AI5" s="212">
        <v>3</v>
      </c>
      <c r="AJ5" s="210"/>
      <c r="AK5" s="211">
        <v>1</v>
      </c>
      <c r="AL5" s="211"/>
      <c r="AM5" s="211"/>
      <c r="AN5" s="211"/>
      <c r="AO5" s="211"/>
      <c r="AP5" s="212">
        <v>1</v>
      </c>
      <c r="AQ5" s="209"/>
      <c r="AR5" s="209"/>
      <c r="AS5" s="210">
        <v>0</v>
      </c>
      <c r="AT5" s="211">
        <v>0</v>
      </c>
      <c r="AU5" s="211">
        <v>0</v>
      </c>
      <c r="AV5" s="211"/>
      <c r="AW5" s="212">
        <v>0</v>
      </c>
      <c r="AX5" s="210">
        <v>31</v>
      </c>
      <c r="AY5" s="211">
        <v>0</v>
      </c>
      <c r="AZ5" s="211">
        <v>210</v>
      </c>
      <c r="BA5" s="211">
        <v>10</v>
      </c>
      <c r="BB5" s="211">
        <v>0</v>
      </c>
      <c r="BC5" s="211">
        <v>0</v>
      </c>
      <c r="BD5" s="211">
        <v>1</v>
      </c>
      <c r="BE5" s="211">
        <v>0</v>
      </c>
      <c r="BF5" s="211"/>
      <c r="BG5" s="212">
        <v>252</v>
      </c>
      <c r="BH5" s="210"/>
      <c r="BI5" s="211"/>
      <c r="BJ5" s="212"/>
      <c r="BK5" s="209"/>
      <c r="BL5" s="209">
        <v>1</v>
      </c>
      <c r="BM5" s="209"/>
      <c r="BN5" s="209">
        <v>2</v>
      </c>
      <c r="BO5" s="209"/>
      <c r="BP5" s="213"/>
      <c r="BQ5" s="214"/>
      <c r="BR5" s="211"/>
      <c r="BS5" s="213"/>
      <c r="BT5" s="233">
        <v>748</v>
      </c>
      <c r="BU5" s="215">
        <f>748/615477</f>
        <v>1.2153175504527383E-3</v>
      </c>
    </row>
    <row r="6" spans="2:73" x14ac:dyDescent="0.2">
      <c r="B6" s="208" t="s">
        <v>426</v>
      </c>
      <c r="C6" s="209">
        <v>0</v>
      </c>
      <c r="D6" s="210">
        <v>7</v>
      </c>
      <c r="E6" s="211">
        <v>28</v>
      </c>
      <c r="F6" s="211">
        <v>2</v>
      </c>
      <c r="G6" s="211">
        <v>0</v>
      </c>
      <c r="H6" s="211">
        <v>0</v>
      </c>
      <c r="I6" s="212">
        <v>37</v>
      </c>
      <c r="J6" s="210"/>
      <c r="K6" s="210">
        <v>1786</v>
      </c>
      <c r="L6" s="211">
        <v>0</v>
      </c>
      <c r="M6" s="211"/>
      <c r="N6" s="212">
        <v>1786</v>
      </c>
      <c r="O6" s="210">
        <v>0</v>
      </c>
      <c r="P6" s="211"/>
      <c r="Q6" s="212">
        <v>0</v>
      </c>
      <c r="R6" s="209"/>
      <c r="S6" s="209"/>
      <c r="T6" s="213">
        <v>0</v>
      </c>
      <c r="U6" s="211">
        <v>5</v>
      </c>
      <c r="V6" s="211">
        <v>5</v>
      </c>
      <c r="W6" s="211"/>
      <c r="X6" s="211"/>
      <c r="Y6" s="212">
        <v>10</v>
      </c>
      <c r="Z6" s="209"/>
      <c r="AA6" s="209">
        <v>0</v>
      </c>
      <c r="AB6" s="210">
        <v>0</v>
      </c>
      <c r="AC6" s="211">
        <v>0</v>
      </c>
      <c r="AD6" s="211">
        <v>61</v>
      </c>
      <c r="AE6" s="211">
        <v>0</v>
      </c>
      <c r="AF6" s="211">
        <v>0</v>
      </c>
      <c r="AG6" s="211">
        <v>0</v>
      </c>
      <c r="AH6" s="211">
        <v>0</v>
      </c>
      <c r="AI6" s="212">
        <v>61</v>
      </c>
      <c r="AJ6" s="210">
        <v>0</v>
      </c>
      <c r="AK6" s="211">
        <v>46</v>
      </c>
      <c r="AL6" s="211">
        <v>0</v>
      </c>
      <c r="AM6" s="211">
        <v>0</v>
      </c>
      <c r="AN6" s="211"/>
      <c r="AO6" s="211"/>
      <c r="AP6" s="212">
        <v>46</v>
      </c>
      <c r="AQ6" s="209"/>
      <c r="AR6" s="209">
        <v>0</v>
      </c>
      <c r="AS6" s="210">
        <v>0</v>
      </c>
      <c r="AT6" s="211"/>
      <c r="AU6" s="211"/>
      <c r="AV6" s="211"/>
      <c r="AW6" s="212">
        <v>0</v>
      </c>
      <c r="AX6" s="210">
        <v>17</v>
      </c>
      <c r="AY6" s="211">
        <v>2</v>
      </c>
      <c r="AZ6" s="211">
        <v>177</v>
      </c>
      <c r="BA6" s="211">
        <v>18</v>
      </c>
      <c r="BB6" s="211">
        <v>0</v>
      </c>
      <c r="BC6" s="211">
        <v>0</v>
      </c>
      <c r="BD6" s="211">
        <v>0</v>
      </c>
      <c r="BE6" s="211">
        <v>0</v>
      </c>
      <c r="BF6" s="211"/>
      <c r="BG6" s="212">
        <v>214</v>
      </c>
      <c r="BH6" s="210"/>
      <c r="BI6" s="211"/>
      <c r="BJ6" s="212"/>
      <c r="BK6" s="209"/>
      <c r="BL6" s="209">
        <v>1</v>
      </c>
      <c r="BM6" s="209">
        <v>2</v>
      </c>
      <c r="BN6" s="209">
        <v>32</v>
      </c>
      <c r="BO6" s="209">
        <v>4</v>
      </c>
      <c r="BP6" s="213"/>
      <c r="BQ6" s="214"/>
      <c r="BR6" s="211"/>
      <c r="BS6" s="213"/>
      <c r="BT6" s="233">
        <v>2193</v>
      </c>
      <c r="BU6" s="215">
        <f>2193/615477</f>
        <v>3.5630900911000738E-3</v>
      </c>
    </row>
    <row r="7" spans="2:73" x14ac:dyDescent="0.2">
      <c r="B7" s="208" t="s">
        <v>427</v>
      </c>
      <c r="C7" s="209"/>
      <c r="D7" s="210"/>
      <c r="E7" s="211"/>
      <c r="F7" s="211"/>
      <c r="G7" s="211"/>
      <c r="H7" s="211"/>
      <c r="I7" s="212"/>
      <c r="J7" s="210"/>
      <c r="K7" s="210">
        <v>4</v>
      </c>
      <c r="L7" s="211"/>
      <c r="M7" s="211"/>
      <c r="N7" s="212">
        <v>4</v>
      </c>
      <c r="O7" s="210"/>
      <c r="P7" s="211"/>
      <c r="Q7" s="212"/>
      <c r="R7" s="209"/>
      <c r="S7" s="209"/>
      <c r="T7" s="213"/>
      <c r="U7" s="211"/>
      <c r="V7" s="211"/>
      <c r="W7" s="211"/>
      <c r="X7" s="211"/>
      <c r="Y7" s="212"/>
      <c r="Z7" s="209"/>
      <c r="AA7" s="209"/>
      <c r="AB7" s="210">
        <v>0</v>
      </c>
      <c r="AC7" s="211">
        <v>0</v>
      </c>
      <c r="AD7" s="211"/>
      <c r="AE7" s="211"/>
      <c r="AF7" s="211"/>
      <c r="AG7" s="211"/>
      <c r="AH7" s="211">
        <v>0</v>
      </c>
      <c r="AI7" s="212">
        <v>0</v>
      </c>
      <c r="AJ7" s="210"/>
      <c r="AK7" s="211">
        <v>0</v>
      </c>
      <c r="AL7" s="211"/>
      <c r="AM7" s="211"/>
      <c r="AN7" s="211"/>
      <c r="AO7" s="211"/>
      <c r="AP7" s="212">
        <v>0</v>
      </c>
      <c r="AQ7" s="209"/>
      <c r="AR7" s="209"/>
      <c r="AS7" s="210">
        <v>0</v>
      </c>
      <c r="AT7" s="211">
        <v>0</v>
      </c>
      <c r="AU7" s="211">
        <v>0</v>
      </c>
      <c r="AV7" s="211"/>
      <c r="AW7" s="212">
        <v>0</v>
      </c>
      <c r="AX7" s="210">
        <v>1</v>
      </c>
      <c r="AY7" s="211">
        <v>0</v>
      </c>
      <c r="AZ7" s="211"/>
      <c r="BA7" s="211">
        <v>2</v>
      </c>
      <c r="BB7" s="211"/>
      <c r="BC7" s="211"/>
      <c r="BD7" s="211"/>
      <c r="BE7" s="211"/>
      <c r="BF7" s="211"/>
      <c r="BG7" s="212">
        <v>3</v>
      </c>
      <c r="BH7" s="210"/>
      <c r="BI7" s="211"/>
      <c r="BJ7" s="212"/>
      <c r="BK7" s="209"/>
      <c r="BL7" s="209"/>
      <c r="BM7" s="209"/>
      <c r="BN7" s="209"/>
      <c r="BO7" s="209"/>
      <c r="BP7" s="213"/>
      <c r="BQ7" s="214"/>
      <c r="BR7" s="211"/>
      <c r="BS7" s="213"/>
      <c r="BT7" s="233">
        <v>7</v>
      </c>
      <c r="BU7" s="215">
        <f>7/615477</f>
        <v>1.137329258445076E-5</v>
      </c>
    </row>
    <row r="8" spans="2:73" x14ac:dyDescent="0.2">
      <c r="B8" s="208" t="s">
        <v>428</v>
      </c>
      <c r="C8" s="209">
        <v>0</v>
      </c>
      <c r="D8" s="210">
        <v>0</v>
      </c>
      <c r="E8" s="211">
        <v>124</v>
      </c>
      <c r="F8" s="211"/>
      <c r="G8" s="211">
        <v>0</v>
      </c>
      <c r="H8" s="211"/>
      <c r="I8" s="212">
        <v>124</v>
      </c>
      <c r="J8" s="210">
        <v>0</v>
      </c>
      <c r="K8" s="210">
        <v>381</v>
      </c>
      <c r="L8" s="211"/>
      <c r="M8" s="211"/>
      <c r="N8" s="212">
        <v>381</v>
      </c>
      <c r="O8" s="210">
        <v>0</v>
      </c>
      <c r="P8" s="211">
        <v>0</v>
      </c>
      <c r="Q8" s="212">
        <v>0</v>
      </c>
      <c r="R8" s="209">
        <v>0</v>
      </c>
      <c r="S8" s="209">
        <v>0</v>
      </c>
      <c r="T8" s="213"/>
      <c r="U8" s="211"/>
      <c r="V8" s="211"/>
      <c r="W8" s="211">
        <v>0</v>
      </c>
      <c r="X8" s="211"/>
      <c r="Y8" s="212">
        <v>0</v>
      </c>
      <c r="Z8" s="209">
        <v>2</v>
      </c>
      <c r="AA8" s="209">
        <v>0</v>
      </c>
      <c r="AB8" s="210">
        <v>0</v>
      </c>
      <c r="AC8" s="211">
        <v>0</v>
      </c>
      <c r="AD8" s="211">
        <v>20</v>
      </c>
      <c r="AE8" s="211">
        <v>0</v>
      </c>
      <c r="AF8" s="211"/>
      <c r="AG8" s="211">
        <v>0</v>
      </c>
      <c r="AH8" s="211">
        <v>0</v>
      </c>
      <c r="AI8" s="212">
        <v>20</v>
      </c>
      <c r="AJ8" s="210">
        <v>0</v>
      </c>
      <c r="AK8" s="211">
        <v>0</v>
      </c>
      <c r="AL8" s="211">
        <v>0</v>
      </c>
      <c r="AM8" s="211"/>
      <c r="AN8" s="211"/>
      <c r="AO8" s="211"/>
      <c r="AP8" s="212">
        <v>0</v>
      </c>
      <c r="AQ8" s="209"/>
      <c r="AR8" s="209">
        <v>0</v>
      </c>
      <c r="AS8" s="210">
        <v>0</v>
      </c>
      <c r="AT8" s="211">
        <v>0</v>
      </c>
      <c r="AU8" s="211">
        <v>0</v>
      </c>
      <c r="AV8" s="211">
        <v>0</v>
      </c>
      <c r="AW8" s="212">
        <v>0</v>
      </c>
      <c r="AX8" s="210">
        <v>6</v>
      </c>
      <c r="AY8" s="211">
        <v>0</v>
      </c>
      <c r="AZ8" s="211">
        <v>26</v>
      </c>
      <c r="BA8" s="211">
        <v>4</v>
      </c>
      <c r="BB8" s="211">
        <v>0</v>
      </c>
      <c r="BC8" s="211">
        <v>0</v>
      </c>
      <c r="BD8" s="211">
        <v>0</v>
      </c>
      <c r="BE8" s="211">
        <v>0</v>
      </c>
      <c r="BF8" s="211">
        <v>0</v>
      </c>
      <c r="BG8" s="212">
        <v>36</v>
      </c>
      <c r="BH8" s="210">
        <v>0</v>
      </c>
      <c r="BI8" s="211"/>
      <c r="BJ8" s="212">
        <v>0</v>
      </c>
      <c r="BK8" s="209"/>
      <c r="BL8" s="209">
        <v>39</v>
      </c>
      <c r="BM8" s="209">
        <v>0</v>
      </c>
      <c r="BN8" s="209">
        <v>158</v>
      </c>
      <c r="BO8" s="209">
        <v>12</v>
      </c>
      <c r="BP8" s="213">
        <v>0</v>
      </c>
      <c r="BQ8" s="214">
        <v>0</v>
      </c>
      <c r="BR8" s="211"/>
      <c r="BS8" s="213">
        <v>0</v>
      </c>
      <c r="BT8" s="233">
        <v>772</v>
      </c>
      <c r="BU8" s="215">
        <f>772/615477</f>
        <v>1.2543116964565694E-3</v>
      </c>
    </row>
    <row r="9" spans="2:73" x14ac:dyDescent="0.2">
      <c r="B9" s="208" t="s">
        <v>64</v>
      </c>
      <c r="C9" s="209"/>
      <c r="D9" s="210"/>
      <c r="E9" s="211">
        <v>1</v>
      </c>
      <c r="F9" s="211"/>
      <c r="G9" s="211"/>
      <c r="H9" s="211"/>
      <c r="I9" s="212">
        <v>1</v>
      </c>
      <c r="J9" s="210"/>
      <c r="K9" s="210">
        <v>5</v>
      </c>
      <c r="L9" s="211"/>
      <c r="M9" s="211"/>
      <c r="N9" s="212">
        <v>5</v>
      </c>
      <c r="O9" s="210"/>
      <c r="P9" s="211"/>
      <c r="Q9" s="212"/>
      <c r="R9" s="209"/>
      <c r="S9" s="209"/>
      <c r="T9" s="213"/>
      <c r="U9" s="211"/>
      <c r="V9" s="211"/>
      <c r="W9" s="211"/>
      <c r="X9" s="211"/>
      <c r="Y9" s="212"/>
      <c r="Z9" s="209"/>
      <c r="AA9" s="209"/>
      <c r="AB9" s="210"/>
      <c r="AC9" s="211"/>
      <c r="AD9" s="211"/>
      <c r="AE9" s="211"/>
      <c r="AF9" s="211"/>
      <c r="AG9" s="211"/>
      <c r="AH9" s="211"/>
      <c r="AI9" s="212"/>
      <c r="AJ9" s="210"/>
      <c r="AK9" s="211"/>
      <c r="AL9" s="211"/>
      <c r="AM9" s="211"/>
      <c r="AN9" s="211"/>
      <c r="AO9" s="211"/>
      <c r="AP9" s="212"/>
      <c r="AQ9" s="209"/>
      <c r="AR9" s="209"/>
      <c r="AS9" s="210"/>
      <c r="AT9" s="211"/>
      <c r="AU9" s="211"/>
      <c r="AV9" s="211"/>
      <c r="AW9" s="212"/>
      <c r="AX9" s="210"/>
      <c r="AY9" s="211">
        <v>0</v>
      </c>
      <c r="AZ9" s="211"/>
      <c r="BA9" s="211">
        <v>0</v>
      </c>
      <c r="BB9" s="211">
        <v>0</v>
      </c>
      <c r="BC9" s="211"/>
      <c r="BD9" s="211"/>
      <c r="BE9" s="211"/>
      <c r="BF9" s="211"/>
      <c r="BG9" s="212">
        <v>0</v>
      </c>
      <c r="BH9" s="210"/>
      <c r="BI9" s="211"/>
      <c r="BJ9" s="212"/>
      <c r="BK9" s="209"/>
      <c r="BL9" s="209">
        <v>22</v>
      </c>
      <c r="BM9" s="209"/>
      <c r="BN9" s="209"/>
      <c r="BO9" s="209"/>
      <c r="BP9" s="213"/>
      <c r="BQ9" s="214"/>
      <c r="BR9" s="211"/>
      <c r="BS9" s="213"/>
      <c r="BT9" s="233">
        <v>28</v>
      </c>
      <c r="BU9" s="215">
        <f>28/615477</f>
        <v>4.5493170337803039E-5</v>
      </c>
    </row>
    <row r="10" spans="2:73" x14ac:dyDescent="0.2">
      <c r="B10" s="208" t="s">
        <v>429</v>
      </c>
      <c r="C10" s="209"/>
      <c r="D10" s="210">
        <v>0</v>
      </c>
      <c r="E10" s="211">
        <v>192</v>
      </c>
      <c r="F10" s="211"/>
      <c r="G10" s="211"/>
      <c r="H10" s="211"/>
      <c r="I10" s="212">
        <v>192</v>
      </c>
      <c r="J10" s="210"/>
      <c r="K10" s="210">
        <v>10</v>
      </c>
      <c r="L10" s="211"/>
      <c r="M10" s="211"/>
      <c r="N10" s="212">
        <v>10</v>
      </c>
      <c r="O10" s="210">
        <v>0</v>
      </c>
      <c r="P10" s="211">
        <v>0</v>
      </c>
      <c r="Q10" s="212">
        <v>0</v>
      </c>
      <c r="R10" s="209"/>
      <c r="S10" s="209">
        <v>0</v>
      </c>
      <c r="T10" s="213"/>
      <c r="U10" s="211"/>
      <c r="V10" s="211">
        <v>1</v>
      </c>
      <c r="W10" s="211"/>
      <c r="X10" s="211"/>
      <c r="Y10" s="212">
        <v>1</v>
      </c>
      <c r="Z10" s="209"/>
      <c r="AA10" s="209">
        <v>0</v>
      </c>
      <c r="AB10" s="210">
        <v>0</v>
      </c>
      <c r="AC10" s="211">
        <v>0</v>
      </c>
      <c r="AD10" s="211"/>
      <c r="AE10" s="211">
        <v>0</v>
      </c>
      <c r="AF10" s="211"/>
      <c r="AG10" s="211">
        <v>0</v>
      </c>
      <c r="AH10" s="211"/>
      <c r="AI10" s="212">
        <v>0</v>
      </c>
      <c r="AJ10" s="210"/>
      <c r="AK10" s="211">
        <v>4</v>
      </c>
      <c r="AL10" s="211"/>
      <c r="AM10" s="211">
        <v>0</v>
      </c>
      <c r="AN10" s="211"/>
      <c r="AO10" s="211"/>
      <c r="AP10" s="212">
        <v>4</v>
      </c>
      <c r="AQ10" s="209"/>
      <c r="AR10" s="209">
        <v>0</v>
      </c>
      <c r="AS10" s="210">
        <v>0</v>
      </c>
      <c r="AT10" s="211">
        <v>0</v>
      </c>
      <c r="AU10" s="211">
        <v>0</v>
      </c>
      <c r="AV10" s="211">
        <v>0</v>
      </c>
      <c r="AW10" s="212">
        <v>0</v>
      </c>
      <c r="AX10" s="210">
        <v>14</v>
      </c>
      <c r="AY10" s="211">
        <v>0</v>
      </c>
      <c r="AZ10" s="211">
        <v>142</v>
      </c>
      <c r="BA10" s="211">
        <v>8</v>
      </c>
      <c r="BB10" s="211"/>
      <c r="BC10" s="211"/>
      <c r="BD10" s="211">
        <v>0</v>
      </c>
      <c r="BE10" s="211">
        <v>0</v>
      </c>
      <c r="BF10" s="211"/>
      <c r="BG10" s="212">
        <v>164</v>
      </c>
      <c r="BH10" s="210"/>
      <c r="BI10" s="211"/>
      <c r="BJ10" s="212"/>
      <c r="BK10" s="209"/>
      <c r="BL10" s="209"/>
      <c r="BM10" s="209"/>
      <c r="BN10" s="209">
        <v>20</v>
      </c>
      <c r="BO10" s="209"/>
      <c r="BP10" s="213"/>
      <c r="BQ10" s="214">
        <v>0</v>
      </c>
      <c r="BR10" s="211"/>
      <c r="BS10" s="213">
        <v>0</v>
      </c>
      <c r="BT10" s="233">
        <v>391</v>
      </c>
      <c r="BU10" s="215">
        <f>391/615477</f>
        <v>6.3527962864574959E-4</v>
      </c>
    </row>
    <row r="11" spans="2:73" ht="12.75" thickBot="1" x14ac:dyDescent="0.25">
      <c r="B11" s="208" t="s">
        <v>408</v>
      </c>
      <c r="C11" s="209">
        <v>0</v>
      </c>
      <c r="D11" s="210">
        <v>13</v>
      </c>
      <c r="E11" s="211">
        <v>118</v>
      </c>
      <c r="F11" s="211"/>
      <c r="G11" s="211">
        <v>0</v>
      </c>
      <c r="H11" s="211"/>
      <c r="I11" s="212">
        <v>131</v>
      </c>
      <c r="J11" s="210"/>
      <c r="K11" s="210">
        <v>494</v>
      </c>
      <c r="L11" s="211">
        <v>0</v>
      </c>
      <c r="M11" s="211"/>
      <c r="N11" s="212">
        <v>494</v>
      </c>
      <c r="O11" s="210">
        <v>0</v>
      </c>
      <c r="P11" s="211"/>
      <c r="Q11" s="212">
        <v>0</v>
      </c>
      <c r="R11" s="209"/>
      <c r="S11" s="209"/>
      <c r="T11" s="213"/>
      <c r="U11" s="211"/>
      <c r="V11" s="211">
        <v>1</v>
      </c>
      <c r="W11" s="211">
        <v>0</v>
      </c>
      <c r="X11" s="211"/>
      <c r="Y11" s="212">
        <v>1</v>
      </c>
      <c r="Z11" s="209"/>
      <c r="AA11" s="209">
        <v>0</v>
      </c>
      <c r="AB11" s="210">
        <v>0</v>
      </c>
      <c r="AC11" s="211">
        <v>0</v>
      </c>
      <c r="AD11" s="211">
        <v>7</v>
      </c>
      <c r="AE11" s="211">
        <v>0</v>
      </c>
      <c r="AF11" s="211"/>
      <c r="AG11" s="211">
        <v>0</v>
      </c>
      <c r="AH11" s="211">
        <v>0</v>
      </c>
      <c r="AI11" s="212">
        <v>7</v>
      </c>
      <c r="AJ11" s="210"/>
      <c r="AK11" s="211">
        <v>2</v>
      </c>
      <c r="AL11" s="211">
        <v>0</v>
      </c>
      <c r="AM11" s="211">
        <v>0</v>
      </c>
      <c r="AN11" s="211"/>
      <c r="AO11" s="211"/>
      <c r="AP11" s="212">
        <v>2</v>
      </c>
      <c r="AQ11" s="209"/>
      <c r="AR11" s="209">
        <v>0</v>
      </c>
      <c r="AS11" s="210">
        <v>0</v>
      </c>
      <c r="AT11" s="211">
        <v>0</v>
      </c>
      <c r="AU11" s="211">
        <v>0</v>
      </c>
      <c r="AV11" s="211"/>
      <c r="AW11" s="212">
        <v>0</v>
      </c>
      <c r="AX11" s="210">
        <v>51</v>
      </c>
      <c r="AY11" s="211">
        <v>0</v>
      </c>
      <c r="AZ11" s="211">
        <v>346</v>
      </c>
      <c r="BA11" s="211">
        <v>76</v>
      </c>
      <c r="BB11" s="211">
        <v>0</v>
      </c>
      <c r="BC11" s="211">
        <v>0</v>
      </c>
      <c r="BD11" s="211">
        <v>1</v>
      </c>
      <c r="BE11" s="211">
        <v>0</v>
      </c>
      <c r="BF11" s="211"/>
      <c r="BG11" s="212">
        <v>474</v>
      </c>
      <c r="BH11" s="210"/>
      <c r="BI11" s="211"/>
      <c r="BJ11" s="212"/>
      <c r="BK11" s="209"/>
      <c r="BL11" s="209">
        <v>29</v>
      </c>
      <c r="BM11" s="209">
        <v>0</v>
      </c>
      <c r="BN11" s="209">
        <v>199</v>
      </c>
      <c r="BO11" s="209"/>
      <c r="BP11" s="213"/>
      <c r="BQ11" s="214"/>
      <c r="BR11" s="211"/>
      <c r="BS11" s="213"/>
      <c r="BT11" s="233">
        <v>1337</v>
      </c>
      <c r="BU11" s="215">
        <f>1337/615477</f>
        <v>2.1722988836300949E-3</v>
      </c>
    </row>
    <row r="12" spans="2:73" ht="12.75" thickBot="1" x14ac:dyDescent="0.25">
      <c r="B12" s="223" t="s">
        <v>409</v>
      </c>
      <c r="C12" s="252">
        <v>0</v>
      </c>
      <c r="D12" s="253">
        <v>20</v>
      </c>
      <c r="E12" s="254">
        <v>474</v>
      </c>
      <c r="F12" s="254">
        <v>2</v>
      </c>
      <c r="G12" s="254">
        <v>0</v>
      </c>
      <c r="H12" s="254">
        <v>0</v>
      </c>
      <c r="I12" s="255">
        <v>496</v>
      </c>
      <c r="J12" s="253">
        <v>0</v>
      </c>
      <c r="K12" s="253">
        <v>3229</v>
      </c>
      <c r="L12" s="254">
        <v>0</v>
      </c>
      <c r="M12" s="254"/>
      <c r="N12" s="255">
        <v>3229</v>
      </c>
      <c r="O12" s="253">
        <v>0</v>
      </c>
      <c r="P12" s="254">
        <v>0</v>
      </c>
      <c r="Q12" s="255">
        <v>0</v>
      </c>
      <c r="R12" s="252">
        <v>0</v>
      </c>
      <c r="S12" s="252">
        <v>0</v>
      </c>
      <c r="T12" s="256">
        <v>0</v>
      </c>
      <c r="U12" s="254">
        <v>5</v>
      </c>
      <c r="V12" s="254">
        <v>7</v>
      </c>
      <c r="W12" s="254">
        <v>0</v>
      </c>
      <c r="X12" s="254"/>
      <c r="Y12" s="255">
        <v>12</v>
      </c>
      <c r="Z12" s="252">
        <v>2</v>
      </c>
      <c r="AA12" s="252">
        <v>0</v>
      </c>
      <c r="AB12" s="253">
        <v>0</v>
      </c>
      <c r="AC12" s="254">
        <v>0</v>
      </c>
      <c r="AD12" s="254">
        <v>91</v>
      </c>
      <c r="AE12" s="254">
        <v>0</v>
      </c>
      <c r="AF12" s="254">
        <v>0</v>
      </c>
      <c r="AG12" s="254">
        <v>0</v>
      </c>
      <c r="AH12" s="254">
        <v>0</v>
      </c>
      <c r="AI12" s="255">
        <v>91</v>
      </c>
      <c r="AJ12" s="253">
        <v>0</v>
      </c>
      <c r="AK12" s="254">
        <v>53</v>
      </c>
      <c r="AL12" s="254">
        <v>0</v>
      </c>
      <c r="AM12" s="254">
        <v>0</v>
      </c>
      <c r="AN12" s="254"/>
      <c r="AO12" s="254"/>
      <c r="AP12" s="255">
        <v>53</v>
      </c>
      <c r="AQ12" s="252"/>
      <c r="AR12" s="252">
        <v>0</v>
      </c>
      <c r="AS12" s="253">
        <v>0</v>
      </c>
      <c r="AT12" s="254">
        <v>0</v>
      </c>
      <c r="AU12" s="254">
        <v>0</v>
      </c>
      <c r="AV12" s="254">
        <v>0</v>
      </c>
      <c r="AW12" s="255">
        <v>0</v>
      </c>
      <c r="AX12" s="253">
        <v>129</v>
      </c>
      <c r="AY12" s="254">
        <v>2</v>
      </c>
      <c r="AZ12" s="254">
        <v>903</v>
      </c>
      <c r="BA12" s="254">
        <v>119</v>
      </c>
      <c r="BB12" s="254">
        <v>0</v>
      </c>
      <c r="BC12" s="254">
        <v>0</v>
      </c>
      <c r="BD12" s="254">
        <v>2</v>
      </c>
      <c r="BE12" s="254">
        <v>0</v>
      </c>
      <c r="BF12" s="254">
        <v>0</v>
      </c>
      <c r="BG12" s="255">
        <v>1155</v>
      </c>
      <c r="BH12" s="253">
        <v>0</v>
      </c>
      <c r="BI12" s="254"/>
      <c r="BJ12" s="255">
        <v>0</v>
      </c>
      <c r="BK12" s="252"/>
      <c r="BL12" s="252">
        <v>92</v>
      </c>
      <c r="BM12" s="252">
        <v>2</v>
      </c>
      <c r="BN12" s="252">
        <v>2376</v>
      </c>
      <c r="BO12" s="252">
        <v>16</v>
      </c>
      <c r="BP12" s="256">
        <v>0</v>
      </c>
      <c r="BQ12" s="257">
        <v>0</v>
      </c>
      <c r="BR12" s="254"/>
      <c r="BS12" s="256">
        <v>0</v>
      </c>
      <c r="BT12" s="234">
        <v>7524</v>
      </c>
      <c r="BU12" s="258">
        <f>7524/615477</f>
        <v>1.2224664772201074E-2</v>
      </c>
    </row>
    <row r="13" spans="2:73" x14ac:dyDescent="0.2">
      <c r="B13" s="208" t="s">
        <v>430</v>
      </c>
      <c r="C13" s="209"/>
      <c r="D13" s="210">
        <v>1</v>
      </c>
      <c r="E13" s="211">
        <v>3</v>
      </c>
      <c r="F13" s="211"/>
      <c r="G13" s="211"/>
      <c r="H13" s="211"/>
      <c r="I13" s="212">
        <v>4</v>
      </c>
      <c r="J13" s="210"/>
      <c r="K13" s="210">
        <v>3295</v>
      </c>
      <c r="L13" s="211">
        <v>0</v>
      </c>
      <c r="M13" s="211"/>
      <c r="N13" s="212">
        <v>3295</v>
      </c>
      <c r="O13" s="210">
        <v>0</v>
      </c>
      <c r="P13" s="211"/>
      <c r="Q13" s="212">
        <v>0</v>
      </c>
      <c r="R13" s="209"/>
      <c r="S13" s="209"/>
      <c r="T13" s="213"/>
      <c r="U13" s="211">
        <v>1</v>
      </c>
      <c r="V13" s="211"/>
      <c r="W13" s="211"/>
      <c r="X13" s="211"/>
      <c r="Y13" s="212">
        <v>1</v>
      </c>
      <c r="Z13" s="209"/>
      <c r="AA13" s="209"/>
      <c r="AB13" s="210"/>
      <c r="AC13" s="211">
        <v>0</v>
      </c>
      <c r="AD13" s="211">
        <v>138</v>
      </c>
      <c r="AE13" s="211"/>
      <c r="AF13" s="211"/>
      <c r="AG13" s="211">
        <v>0</v>
      </c>
      <c r="AH13" s="211"/>
      <c r="AI13" s="212">
        <v>138</v>
      </c>
      <c r="AJ13" s="210"/>
      <c r="AK13" s="211">
        <v>42</v>
      </c>
      <c r="AL13" s="211">
        <v>0</v>
      </c>
      <c r="AM13" s="211">
        <v>0</v>
      </c>
      <c r="AN13" s="211"/>
      <c r="AO13" s="211"/>
      <c r="AP13" s="212">
        <v>42</v>
      </c>
      <c r="AQ13" s="209"/>
      <c r="AR13" s="209">
        <v>0</v>
      </c>
      <c r="AS13" s="210"/>
      <c r="AT13" s="211">
        <v>0</v>
      </c>
      <c r="AU13" s="211"/>
      <c r="AV13" s="211"/>
      <c r="AW13" s="212">
        <v>0</v>
      </c>
      <c r="AX13" s="210">
        <v>6</v>
      </c>
      <c r="AY13" s="211">
        <v>0</v>
      </c>
      <c r="AZ13" s="211">
        <v>212</v>
      </c>
      <c r="BA13" s="211">
        <v>30</v>
      </c>
      <c r="BB13" s="211">
        <v>0</v>
      </c>
      <c r="BC13" s="211">
        <v>0</v>
      </c>
      <c r="BD13" s="211">
        <v>0</v>
      </c>
      <c r="BE13" s="211">
        <v>0</v>
      </c>
      <c r="BF13" s="211"/>
      <c r="BG13" s="212">
        <v>248</v>
      </c>
      <c r="BH13" s="210"/>
      <c r="BI13" s="211"/>
      <c r="BJ13" s="212"/>
      <c r="BK13" s="209"/>
      <c r="BL13" s="209"/>
      <c r="BM13" s="209"/>
      <c r="BN13" s="209"/>
      <c r="BO13" s="209"/>
      <c r="BP13" s="213"/>
      <c r="BQ13" s="214"/>
      <c r="BR13" s="211"/>
      <c r="BS13" s="213"/>
      <c r="BT13" s="233">
        <v>3728</v>
      </c>
      <c r="BU13" s="215">
        <f>3728/615477</f>
        <v>6.0570906792617755E-3</v>
      </c>
    </row>
    <row r="14" spans="2:73" x14ac:dyDescent="0.2">
      <c r="B14" s="208" t="s">
        <v>431</v>
      </c>
      <c r="C14" s="209"/>
      <c r="D14" s="210">
        <v>7</v>
      </c>
      <c r="E14" s="211">
        <v>15</v>
      </c>
      <c r="F14" s="211">
        <v>8</v>
      </c>
      <c r="G14" s="211">
        <v>0</v>
      </c>
      <c r="H14" s="211"/>
      <c r="I14" s="212">
        <v>30</v>
      </c>
      <c r="J14" s="210"/>
      <c r="K14" s="210">
        <v>5445</v>
      </c>
      <c r="L14" s="211"/>
      <c r="M14" s="211"/>
      <c r="N14" s="212">
        <v>5445</v>
      </c>
      <c r="O14" s="210">
        <v>0</v>
      </c>
      <c r="P14" s="211">
        <v>0</v>
      </c>
      <c r="Q14" s="212">
        <v>0</v>
      </c>
      <c r="R14" s="209"/>
      <c r="S14" s="209"/>
      <c r="T14" s="213">
        <v>0</v>
      </c>
      <c r="U14" s="211">
        <v>8</v>
      </c>
      <c r="V14" s="211">
        <v>4</v>
      </c>
      <c r="W14" s="211"/>
      <c r="X14" s="211"/>
      <c r="Y14" s="212">
        <v>12</v>
      </c>
      <c r="Z14" s="209"/>
      <c r="AA14" s="209"/>
      <c r="AB14" s="210"/>
      <c r="AC14" s="211">
        <v>0</v>
      </c>
      <c r="AD14" s="211">
        <v>82</v>
      </c>
      <c r="AE14" s="211"/>
      <c r="AF14" s="211"/>
      <c r="AG14" s="211">
        <v>0</v>
      </c>
      <c r="AH14" s="211"/>
      <c r="AI14" s="212">
        <v>82</v>
      </c>
      <c r="AJ14" s="210">
        <v>0</v>
      </c>
      <c r="AK14" s="211">
        <v>32</v>
      </c>
      <c r="AL14" s="211">
        <v>0</v>
      </c>
      <c r="AM14" s="211">
        <v>0</v>
      </c>
      <c r="AN14" s="211"/>
      <c r="AO14" s="211"/>
      <c r="AP14" s="212">
        <v>32</v>
      </c>
      <c r="AQ14" s="209"/>
      <c r="AR14" s="209">
        <v>0</v>
      </c>
      <c r="AS14" s="210">
        <v>0</v>
      </c>
      <c r="AT14" s="211">
        <v>0</v>
      </c>
      <c r="AU14" s="211">
        <v>0</v>
      </c>
      <c r="AV14" s="211"/>
      <c r="AW14" s="212">
        <v>0</v>
      </c>
      <c r="AX14" s="210">
        <v>58</v>
      </c>
      <c r="AY14" s="211">
        <v>0</v>
      </c>
      <c r="AZ14" s="211">
        <v>705</v>
      </c>
      <c r="BA14" s="211">
        <v>39</v>
      </c>
      <c r="BB14" s="211">
        <v>0</v>
      </c>
      <c r="BC14" s="211">
        <v>0</v>
      </c>
      <c r="BD14" s="211">
        <v>2</v>
      </c>
      <c r="BE14" s="211">
        <v>0</v>
      </c>
      <c r="BF14" s="211"/>
      <c r="BG14" s="212">
        <v>804</v>
      </c>
      <c r="BH14" s="210"/>
      <c r="BI14" s="211"/>
      <c r="BJ14" s="212"/>
      <c r="BK14" s="209"/>
      <c r="BL14" s="209"/>
      <c r="BM14" s="209">
        <v>1</v>
      </c>
      <c r="BN14" s="209">
        <v>2</v>
      </c>
      <c r="BO14" s="209">
        <v>1</v>
      </c>
      <c r="BP14" s="213"/>
      <c r="BQ14" s="214"/>
      <c r="BR14" s="211"/>
      <c r="BS14" s="213"/>
      <c r="BT14" s="233">
        <v>6409</v>
      </c>
      <c r="BU14" s="215">
        <f>6409/615477</f>
        <v>1.0413061739106416E-2</v>
      </c>
    </row>
    <row r="15" spans="2:73" x14ac:dyDescent="0.2">
      <c r="B15" s="208" t="s">
        <v>432</v>
      </c>
      <c r="C15" s="209"/>
      <c r="D15" s="210">
        <v>2</v>
      </c>
      <c r="E15" s="211">
        <v>21</v>
      </c>
      <c r="F15" s="211">
        <v>1</v>
      </c>
      <c r="G15" s="211"/>
      <c r="H15" s="211"/>
      <c r="I15" s="212">
        <v>24</v>
      </c>
      <c r="J15" s="210"/>
      <c r="K15" s="210">
        <v>2766</v>
      </c>
      <c r="L15" s="211"/>
      <c r="M15" s="211"/>
      <c r="N15" s="212">
        <v>2766</v>
      </c>
      <c r="O15" s="210">
        <v>0</v>
      </c>
      <c r="P15" s="211"/>
      <c r="Q15" s="212">
        <v>0</v>
      </c>
      <c r="R15" s="209"/>
      <c r="S15" s="209"/>
      <c r="T15" s="213"/>
      <c r="U15" s="211"/>
      <c r="V15" s="211"/>
      <c r="W15" s="211"/>
      <c r="X15" s="211"/>
      <c r="Y15" s="212"/>
      <c r="Z15" s="209"/>
      <c r="AA15" s="209"/>
      <c r="AB15" s="210"/>
      <c r="AC15" s="211"/>
      <c r="AD15" s="211">
        <v>60</v>
      </c>
      <c r="AE15" s="211"/>
      <c r="AF15" s="211"/>
      <c r="AG15" s="211">
        <v>0</v>
      </c>
      <c r="AH15" s="211"/>
      <c r="AI15" s="212">
        <v>60</v>
      </c>
      <c r="AJ15" s="210">
        <v>0</v>
      </c>
      <c r="AK15" s="211">
        <v>29</v>
      </c>
      <c r="AL15" s="211">
        <v>0</v>
      </c>
      <c r="AM15" s="211"/>
      <c r="AN15" s="211"/>
      <c r="AO15" s="211"/>
      <c r="AP15" s="212">
        <v>29</v>
      </c>
      <c r="AQ15" s="209"/>
      <c r="AR15" s="209"/>
      <c r="AS15" s="210"/>
      <c r="AT15" s="211"/>
      <c r="AU15" s="211"/>
      <c r="AV15" s="211"/>
      <c r="AW15" s="212"/>
      <c r="AX15" s="210">
        <v>5</v>
      </c>
      <c r="AY15" s="211">
        <v>0</v>
      </c>
      <c r="AZ15" s="211">
        <v>167</v>
      </c>
      <c r="BA15" s="211">
        <v>6</v>
      </c>
      <c r="BB15" s="211">
        <v>0</v>
      </c>
      <c r="BC15" s="211">
        <v>0</v>
      </c>
      <c r="BD15" s="211">
        <v>0</v>
      </c>
      <c r="BE15" s="211">
        <v>0</v>
      </c>
      <c r="BF15" s="211"/>
      <c r="BG15" s="212">
        <v>178</v>
      </c>
      <c r="BH15" s="210"/>
      <c r="BI15" s="211"/>
      <c r="BJ15" s="212"/>
      <c r="BK15" s="209"/>
      <c r="BL15" s="209"/>
      <c r="BM15" s="209"/>
      <c r="BN15" s="209"/>
      <c r="BO15" s="209"/>
      <c r="BP15" s="213"/>
      <c r="BQ15" s="214"/>
      <c r="BR15" s="211"/>
      <c r="BS15" s="213"/>
      <c r="BT15" s="233">
        <v>3057</v>
      </c>
      <c r="BU15" s="215">
        <f>3057/615477</f>
        <v>4.9668793472379957E-3</v>
      </c>
    </row>
    <row r="16" spans="2:73" x14ac:dyDescent="0.2">
      <c r="B16" s="208" t="s">
        <v>433</v>
      </c>
      <c r="C16" s="209"/>
      <c r="D16" s="210">
        <v>0</v>
      </c>
      <c r="E16" s="211">
        <v>1</v>
      </c>
      <c r="F16" s="211">
        <v>1</v>
      </c>
      <c r="G16" s="211"/>
      <c r="H16" s="211"/>
      <c r="I16" s="212">
        <v>2</v>
      </c>
      <c r="J16" s="210"/>
      <c r="K16" s="210">
        <v>2443</v>
      </c>
      <c r="L16" s="211"/>
      <c r="M16" s="211"/>
      <c r="N16" s="212">
        <v>2443</v>
      </c>
      <c r="O16" s="210">
        <v>0</v>
      </c>
      <c r="P16" s="211"/>
      <c r="Q16" s="212">
        <v>0</v>
      </c>
      <c r="R16" s="209"/>
      <c r="S16" s="209"/>
      <c r="T16" s="213"/>
      <c r="U16" s="211">
        <v>7</v>
      </c>
      <c r="V16" s="211">
        <v>0</v>
      </c>
      <c r="W16" s="211"/>
      <c r="X16" s="211"/>
      <c r="Y16" s="212">
        <v>7</v>
      </c>
      <c r="Z16" s="209"/>
      <c r="AA16" s="209">
        <v>0</v>
      </c>
      <c r="AB16" s="210"/>
      <c r="AC16" s="211"/>
      <c r="AD16" s="211">
        <v>167</v>
      </c>
      <c r="AE16" s="211"/>
      <c r="AF16" s="211"/>
      <c r="AG16" s="211">
        <v>0</v>
      </c>
      <c r="AH16" s="211"/>
      <c r="AI16" s="212">
        <v>167</v>
      </c>
      <c r="AJ16" s="210">
        <v>0</v>
      </c>
      <c r="AK16" s="211">
        <v>12</v>
      </c>
      <c r="AL16" s="211">
        <v>0</v>
      </c>
      <c r="AM16" s="211">
        <v>0</v>
      </c>
      <c r="AN16" s="211"/>
      <c r="AO16" s="211"/>
      <c r="AP16" s="212">
        <v>12</v>
      </c>
      <c r="AQ16" s="209"/>
      <c r="AR16" s="209">
        <v>0</v>
      </c>
      <c r="AS16" s="210"/>
      <c r="AT16" s="211"/>
      <c r="AU16" s="211">
        <v>0</v>
      </c>
      <c r="AV16" s="211"/>
      <c r="AW16" s="212">
        <v>0</v>
      </c>
      <c r="AX16" s="210">
        <v>8</v>
      </c>
      <c r="AY16" s="211">
        <v>0</v>
      </c>
      <c r="AZ16" s="211">
        <v>195</v>
      </c>
      <c r="BA16" s="211">
        <v>24</v>
      </c>
      <c r="BB16" s="211">
        <v>0</v>
      </c>
      <c r="BC16" s="211">
        <v>0</v>
      </c>
      <c r="BD16" s="211">
        <v>0</v>
      </c>
      <c r="BE16" s="211">
        <v>0</v>
      </c>
      <c r="BF16" s="211"/>
      <c r="BG16" s="212">
        <v>227</v>
      </c>
      <c r="BH16" s="210"/>
      <c r="BI16" s="211"/>
      <c r="BJ16" s="212"/>
      <c r="BK16" s="209"/>
      <c r="BL16" s="209"/>
      <c r="BM16" s="209"/>
      <c r="BN16" s="209"/>
      <c r="BO16" s="209"/>
      <c r="BP16" s="213"/>
      <c r="BQ16" s="214"/>
      <c r="BR16" s="211"/>
      <c r="BS16" s="213"/>
      <c r="BT16" s="233">
        <v>2858</v>
      </c>
      <c r="BU16" s="215">
        <f>2858/615477</f>
        <v>4.6435528866228953E-3</v>
      </c>
    </row>
    <row r="17" spans="2:73" x14ac:dyDescent="0.2">
      <c r="B17" s="208" t="s">
        <v>74</v>
      </c>
      <c r="C17" s="209"/>
      <c r="D17" s="210">
        <v>0</v>
      </c>
      <c r="E17" s="211">
        <v>2</v>
      </c>
      <c r="F17" s="211"/>
      <c r="G17" s="211"/>
      <c r="H17" s="211"/>
      <c r="I17" s="212">
        <v>2</v>
      </c>
      <c r="J17" s="210"/>
      <c r="K17" s="210">
        <v>457</v>
      </c>
      <c r="L17" s="211"/>
      <c r="M17" s="211"/>
      <c r="N17" s="212">
        <v>457</v>
      </c>
      <c r="O17" s="210">
        <v>0</v>
      </c>
      <c r="P17" s="211"/>
      <c r="Q17" s="212">
        <v>0</v>
      </c>
      <c r="R17" s="209"/>
      <c r="S17" s="209"/>
      <c r="T17" s="213"/>
      <c r="U17" s="211"/>
      <c r="V17" s="211"/>
      <c r="W17" s="211"/>
      <c r="X17" s="211"/>
      <c r="Y17" s="212"/>
      <c r="Z17" s="209"/>
      <c r="AA17" s="209"/>
      <c r="AB17" s="210">
        <v>0</v>
      </c>
      <c r="AC17" s="211">
        <v>0</v>
      </c>
      <c r="AD17" s="211">
        <v>25</v>
      </c>
      <c r="AE17" s="211">
        <v>0</v>
      </c>
      <c r="AF17" s="211"/>
      <c r="AG17" s="211">
        <v>0</v>
      </c>
      <c r="AH17" s="211"/>
      <c r="AI17" s="212">
        <v>25</v>
      </c>
      <c r="AJ17" s="210"/>
      <c r="AK17" s="211">
        <v>7</v>
      </c>
      <c r="AL17" s="211">
        <v>0</v>
      </c>
      <c r="AM17" s="211"/>
      <c r="AN17" s="211"/>
      <c r="AO17" s="211"/>
      <c r="AP17" s="212">
        <v>7</v>
      </c>
      <c r="AQ17" s="209"/>
      <c r="AR17" s="209">
        <v>0</v>
      </c>
      <c r="AS17" s="210"/>
      <c r="AT17" s="211"/>
      <c r="AU17" s="211"/>
      <c r="AV17" s="211"/>
      <c r="AW17" s="212"/>
      <c r="AX17" s="210">
        <v>10</v>
      </c>
      <c r="AY17" s="211">
        <v>0</v>
      </c>
      <c r="AZ17" s="211">
        <v>131</v>
      </c>
      <c r="BA17" s="211">
        <v>4</v>
      </c>
      <c r="BB17" s="211">
        <v>0</v>
      </c>
      <c r="BC17" s="211"/>
      <c r="BD17" s="211">
        <v>0</v>
      </c>
      <c r="BE17" s="211">
        <v>0</v>
      </c>
      <c r="BF17" s="211"/>
      <c r="BG17" s="212">
        <v>145</v>
      </c>
      <c r="BH17" s="210"/>
      <c r="BI17" s="211"/>
      <c r="BJ17" s="212"/>
      <c r="BK17" s="209"/>
      <c r="BL17" s="209"/>
      <c r="BM17" s="209"/>
      <c r="BN17" s="209"/>
      <c r="BO17" s="209"/>
      <c r="BP17" s="213"/>
      <c r="BQ17" s="214"/>
      <c r="BR17" s="211"/>
      <c r="BS17" s="213"/>
      <c r="BT17" s="233">
        <v>636</v>
      </c>
      <c r="BU17" s="215">
        <f>636/615477</f>
        <v>1.033344869101526E-3</v>
      </c>
    </row>
    <row r="18" spans="2:73" ht="12.75" thickBot="1" x14ac:dyDescent="0.25">
      <c r="B18" s="208" t="s">
        <v>410</v>
      </c>
      <c r="C18" s="209">
        <v>0</v>
      </c>
      <c r="D18" s="210">
        <v>1</v>
      </c>
      <c r="E18" s="211">
        <v>5</v>
      </c>
      <c r="F18" s="211"/>
      <c r="G18" s="211"/>
      <c r="H18" s="211"/>
      <c r="I18" s="212">
        <v>6</v>
      </c>
      <c r="J18" s="210"/>
      <c r="K18" s="210">
        <v>1865</v>
      </c>
      <c r="L18" s="211">
        <v>0</v>
      </c>
      <c r="M18" s="211"/>
      <c r="N18" s="212">
        <v>1865</v>
      </c>
      <c r="O18" s="210">
        <v>0</v>
      </c>
      <c r="P18" s="211">
        <v>0</v>
      </c>
      <c r="Q18" s="212">
        <v>0</v>
      </c>
      <c r="R18" s="209"/>
      <c r="S18" s="209"/>
      <c r="T18" s="213"/>
      <c r="U18" s="211">
        <v>4</v>
      </c>
      <c r="V18" s="211"/>
      <c r="W18" s="211"/>
      <c r="X18" s="211"/>
      <c r="Y18" s="212">
        <v>4</v>
      </c>
      <c r="Z18" s="209"/>
      <c r="AA18" s="209">
        <v>0</v>
      </c>
      <c r="AB18" s="210">
        <v>0</v>
      </c>
      <c r="AC18" s="211">
        <v>0</v>
      </c>
      <c r="AD18" s="211">
        <v>212</v>
      </c>
      <c r="AE18" s="211"/>
      <c r="AF18" s="211"/>
      <c r="AG18" s="211">
        <v>0</v>
      </c>
      <c r="AH18" s="211"/>
      <c r="AI18" s="212">
        <v>212</v>
      </c>
      <c r="AJ18" s="210">
        <v>0</v>
      </c>
      <c r="AK18" s="211">
        <v>19</v>
      </c>
      <c r="AL18" s="211"/>
      <c r="AM18" s="211"/>
      <c r="AN18" s="211"/>
      <c r="AO18" s="211"/>
      <c r="AP18" s="212">
        <v>19</v>
      </c>
      <c r="AQ18" s="209"/>
      <c r="AR18" s="209">
        <v>0</v>
      </c>
      <c r="AS18" s="210">
        <v>0</v>
      </c>
      <c r="AT18" s="211">
        <v>0</v>
      </c>
      <c r="AU18" s="211">
        <v>0</v>
      </c>
      <c r="AV18" s="211"/>
      <c r="AW18" s="212">
        <v>0</v>
      </c>
      <c r="AX18" s="210">
        <v>24</v>
      </c>
      <c r="AY18" s="211">
        <v>0</v>
      </c>
      <c r="AZ18" s="211">
        <v>152</v>
      </c>
      <c r="BA18" s="211">
        <v>10</v>
      </c>
      <c r="BB18" s="211">
        <v>0</v>
      </c>
      <c r="BC18" s="211">
        <v>0</v>
      </c>
      <c r="BD18" s="211">
        <v>0</v>
      </c>
      <c r="BE18" s="211">
        <v>0</v>
      </c>
      <c r="BF18" s="211"/>
      <c r="BG18" s="212">
        <v>186</v>
      </c>
      <c r="BH18" s="210"/>
      <c r="BI18" s="211"/>
      <c r="BJ18" s="212"/>
      <c r="BK18" s="209"/>
      <c r="BL18" s="209">
        <v>2</v>
      </c>
      <c r="BM18" s="209"/>
      <c r="BN18" s="209"/>
      <c r="BO18" s="209"/>
      <c r="BP18" s="213"/>
      <c r="BQ18" s="214"/>
      <c r="BR18" s="211"/>
      <c r="BS18" s="213"/>
      <c r="BT18" s="233">
        <v>2294</v>
      </c>
      <c r="BU18" s="215">
        <f>2294/615477</f>
        <v>3.7271904555328632E-3</v>
      </c>
    </row>
    <row r="19" spans="2:73" s="266" customFormat="1" ht="12.75" thickBot="1" x14ac:dyDescent="0.25">
      <c r="B19" s="223" t="s">
        <v>411</v>
      </c>
      <c r="C19" s="252">
        <v>0</v>
      </c>
      <c r="D19" s="253">
        <v>11</v>
      </c>
      <c r="E19" s="254">
        <v>47</v>
      </c>
      <c r="F19" s="254">
        <v>10</v>
      </c>
      <c r="G19" s="254">
        <v>0</v>
      </c>
      <c r="H19" s="254"/>
      <c r="I19" s="255">
        <v>68</v>
      </c>
      <c r="J19" s="253"/>
      <c r="K19" s="253">
        <v>16271</v>
      </c>
      <c r="L19" s="254">
        <v>0</v>
      </c>
      <c r="M19" s="254"/>
      <c r="N19" s="255">
        <v>16271</v>
      </c>
      <c r="O19" s="253">
        <v>0</v>
      </c>
      <c r="P19" s="254">
        <v>0</v>
      </c>
      <c r="Q19" s="255">
        <v>0</v>
      </c>
      <c r="R19" s="252"/>
      <c r="S19" s="252"/>
      <c r="T19" s="256">
        <v>0</v>
      </c>
      <c r="U19" s="254">
        <v>20</v>
      </c>
      <c r="V19" s="254">
        <v>4</v>
      </c>
      <c r="W19" s="254"/>
      <c r="X19" s="254"/>
      <c r="Y19" s="255">
        <v>24</v>
      </c>
      <c r="Z19" s="252"/>
      <c r="AA19" s="252">
        <v>0</v>
      </c>
      <c r="AB19" s="253">
        <v>0</v>
      </c>
      <c r="AC19" s="254">
        <v>0</v>
      </c>
      <c r="AD19" s="254">
        <v>684</v>
      </c>
      <c r="AE19" s="254">
        <v>0</v>
      </c>
      <c r="AF19" s="254"/>
      <c r="AG19" s="254">
        <v>0</v>
      </c>
      <c r="AH19" s="254"/>
      <c r="AI19" s="255">
        <v>684</v>
      </c>
      <c r="AJ19" s="253">
        <v>0</v>
      </c>
      <c r="AK19" s="254">
        <v>141</v>
      </c>
      <c r="AL19" s="254">
        <v>0</v>
      </c>
      <c r="AM19" s="254">
        <v>0</v>
      </c>
      <c r="AN19" s="254"/>
      <c r="AO19" s="254"/>
      <c r="AP19" s="255">
        <v>141</v>
      </c>
      <c r="AQ19" s="252"/>
      <c r="AR19" s="252">
        <v>0</v>
      </c>
      <c r="AS19" s="253">
        <v>0</v>
      </c>
      <c r="AT19" s="254">
        <v>0</v>
      </c>
      <c r="AU19" s="254">
        <v>0</v>
      </c>
      <c r="AV19" s="254"/>
      <c r="AW19" s="255">
        <v>0</v>
      </c>
      <c r="AX19" s="253">
        <v>111</v>
      </c>
      <c r="AY19" s="254">
        <v>0</v>
      </c>
      <c r="AZ19" s="254">
        <v>1562</v>
      </c>
      <c r="BA19" s="254">
        <v>113</v>
      </c>
      <c r="BB19" s="254">
        <v>0</v>
      </c>
      <c r="BC19" s="254">
        <v>0</v>
      </c>
      <c r="BD19" s="254">
        <v>2</v>
      </c>
      <c r="BE19" s="254">
        <v>0</v>
      </c>
      <c r="BF19" s="254"/>
      <c r="BG19" s="255">
        <v>1788</v>
      </c>
      <c r="BH19" s="253"/>
      <c r="BI19" s="254"/>
      <c r="BJ19" s="255"/>
      <c r="BK19" s="252"/>
      <c r="BL19" s="252">
        <v>2</v>
      </c>
      <c r="BM19" s="252">
        <v>1</v>
      </c>
      <c r="BN19" s="252">
        <v>2</v>
      </c>
      <c r="BO19" s="252">
        <v>1</v>
      </c>
      <c r="BP19" s="256"/>
      <c r="BQ19" s="257"/>
      <c r="BR19" s="254"/>
      <c r="BS19" s="256"/>
      <c r="BT19" s="234">
        <v>18982</v>
      </c>
      <c r="BU19" s="258">
        <f>18982/615477</f>
        <v>3.0841119976863472E-2</v>
      </c>
    </row>
    <row r="20" spans="2:73" s="266" customFormat="1" ht="12.75" thickBot="1" x14ac:dyDescent="0.25">
      <c r="B20" s="223" t="s">
        <v>413</v>
      </c>
      <c r="C20" s="252">
        <v>0</v>
      </c>
      <c r="D20" s="253">
        <v>26</v>
      </c>
      <c r="E20" s="254">
        <v>362</v>
      </c>
      <c r="F20" s="254"/>
      <c r="G20" s="254">
        <v>0</v>
      </c>
      <c r="H20" s="254"/>
      <c r="I20" s="255">
        <v>388</v>
      </c>
      <c r="J20" s="253"/>
      <c r="K20" s="253">
        <v>1236</v>
      </c>
      <c r="L20" s="254"/>
      <c r="M20" s="254"/>
      <c r="N20" s="255">
        <v>1236</v>
      </c>
      <c r="O20" s="253">
        <v>0</v>
      </c>
      <c r="P20" s="254"/>
      <c r="Q20" s="255">
        <v>0</v>
      </c>
      <c r="R20" s="252"/>
      <c r="S20" s="252">
        <v>0</v>
      </c>
      <c r="T20" s="256"/>
      <c r="U20" s="254">
        <v>4</v>
      </c>
      <c r="V20" s="254">
        <v>2</v>
      </c>
      <c r="W20" s="254"/>
      <c r="X20" s="254"/>
      <c r="Y20" s="255">
        <v>6</v>
      </c>
      <c r="Z20" s="252"/>
      <c r="AA20" s="252"/>
      <c r="AB20" s="253"/>
      <c r="AC20" s="254">
        <v>0</v>
      </c>
      <c r="AD20" s="254">
        <v>13</v>
      </c>
      <c r="AE20" s="254"/>
      <c r="AF20" s="254"/>
      <c r="AG20" s="254">
        <v>0</v>
      </c>
      <c r="AH20" s="254"/>
      <c r="AI20" s="255">
        <v>13</v>
      </c>
      <c r="AJ20" s="253">
        <v>0</v>
      </c>
      <c r="AK20" s="254">
        <v>2</v>
      </c>
      <c r="AL20" s="254"/>
      <c r="AM20" s="254"/>
      <c r="AN20" s="254"/>
      <c r="AO20" s="254"/>
      <c r="AP20" s="255">
        <v>2</v>
      </c>
      <c r="AQ20" s="252"/>
      <c r="AR20" s="252">
        <v>0</v>
      </c>
      <c r="AS20" s="253"/>
      <c r="AT20" s="254"/>
      <c r="AU20" s="254"/>
      <c r="AV20" s="254"/>
      <c r="AW20" s="255"/>
      <c r="AX20" s="253">
        <v>1</v>
      </c>
      <c r="AY20" s="254">
        <v>0</v>
      </c>
      <c r="AZ20" s="254">
        <v>566</v>
      </c>
      <c r="BA20" s="254">
        <v>9</v>
      </c>
      <c r="BB20" s="254"/>
      <c r="BC20" s="254"/>
      <c r="BD20" s="254">
        <v>0</v>
      </c>
      <c r="BE20" s="254">
        <v>0</v>
      </c>
      <c r="BF20" s="254"/>
      <c r="BG20" s="255">
        <v>576</v>
      </c>
      <c r="BH20" s="253"/>
      <c r="BI20" s="254"/>
      <c r="BJ20" s="255"/>
      <c r="BK20" s="252"/>
      <c r="BL20" s="252">
        <v>2</v>
      </c>
      <c r="BM20" s="252">
        <v>2</v>
      </c>
      <c r="BN20" s="252">
        <v>2</v>
      </c>
      <c r="BO20" s="252">
        <v>4</v>
      </c>
      <c r="BP20" s="256"/>
      <c r="BQ20" s="257"/>
      <c r="BR20" s="254"/>
      <c r="BS20" s="256"/>
      <c r="BT20" s="234">
        <v>2231</v>
      </c>
      <c r="BU20" s="258">
        <f>2231/615477</f>
        <v>3.6248308222728062E-3</v>
      </c>
    </row>
    <row r="21" spans="2:73" s="266" customFormat="1" ht="12.75" thickBot="1" x14ac:dyDescent="0.25">
      <c r="B21" s="223" t="s">
        <v>412</v>
      </c>
      <c r="C21" s="252"/>
      <c r="D21" s="253">
        <v>10</v>
      </c>
      <c r="E21" s="254">
        <v>21</v>
      </c>
      <c r="F21" s="254">
        <v>2</v>
      </c>
      <c r="G21" s="254"/>
      <c r="H21" s="254">
        <v>0</v>
      </c>
      <c r="I21" s="255">
        <v>33</v>
      </c>
      <c r="J21" s="253"/>
      <c r="K21" s="253">
        <v>510</v>
      </c>
      <c r="L21" s="254"/>
      <c r="M21" s="254"/>
      <c r="N21" s="255">
        <v>510</v>
      </c>
      <c r="O21" s="253">
        <v>0</v>
      </c>
      <c r="P21" s="254"/>
      <c r="Q21" s="255">
        <v>0</v>
      </c>
      <c r="R21" s="252">
        <v>0</v>
      </c>
      <c r="S21" s="252"/>
      <c r="T21" s="256"/>
      <c r="U21" s="254"/>
      <c r="V21" s="254">
        <v>3</v>
      </c>
      <c r="W21" s="254"/>
      <c r="X21" s="254"/>
      <c r="Y21" s="255">
        <v>3</v>
      </c>
      <c r="Z21" s="252"/>
      <c r="AA21" s="252">
        <v>0</v>
      </c>
      <c r="AB21" s="253">
        <v>0</v>
      </c>
      <c r="AC21" s="254">
        <v>0</v>
      </c>
      <c r="AD21" s="254">
        <v>28</v>
      </c>
      <c r="AE21" s="254"/>
      <c r="AF21" s="254"/>
      <c r="AG21" s="254">
        <v>0</v>
      </c>
      <c r="AH21" s="254"/>
      <c r="AI21" s="255">
        <v>28</v>
      </c>
      <c r="AJ21" s="253">
        <v>0</v>
      </c>
      <c r="AK21" s="254">
        <v>12</v>
      </c>
      <c r="AL21" s="254"/>
      <c r="AM21" s="254"/>
      <c r="AN21" s="254"/>
      <c r="AO21" s="254"/>
      <c r="AP21" s="255">
        <v>12</v>
      </c>
      <c r="AQ21" s="252"/>
      <c r="AR21" s="252">
        <v>0</v>
      </c>
      <c r="AS21" s="253">
        <v>0</v>
      </c>
      <c r="AT21" s="254">
        <v>0</v>
      </c>
      <c r="AU21" s="254">
        <v>0</v>
      </c>
      <c r="AV21" s="254"/>
      <c r="AW21" s="255">
        <v>0</v>
      </c>
      <c r="AX21" s="253">
        <v>16</v>
      </c>
      <c r="AY21" s="254">
        <v>0</v>
      </c>
      <c r="AZ21" s="254">
        <v>375</v>
      </c>
      <c r="BA21" s="254">
        <v>1</v>
      </c>
      <c r="BB21" s="254">
        <v>0</v>
      </c>
      <c r="BC21" s="254">
        <v>0</v>
      </c>
      <c r="BD21" s="254">
        <v>0</v>
      </c>
      <c r="BE21" s="254">
        <v>0</v>
      </c>
      <c r="BF21" s="254"/>
      <c r="BG21" s="255">
        <v>392</v>
      </c>
      <c r="BH21" s="253"/>
      <c r="BI21" s="254"/>
      <c r="BJ21" s="255"/>
      <c r="BK21" s="252"/>
      <c r="BL21" s="252">
        <v>2</v>
      </c>
      <c r="BM21" s="252"/>
      <c r="BN21" s="252">
        <v>2</v>
      </c>
      <c r="BO21" s="252">
        <v>3</v>
      </c>
      <c r="BP21" s="256"/>
      <c r="BQ21" s="257"/>
      <c r="BR21" s="254"/>
      <c r="BS21" s="256"/>
      <c r="BT21" s="234">
        <v>985</v>
      </c>
      <c r="BU21" s="258">
        <f>985/615477</f>
        <v>1.6003847422405711E-3</v>
      </c>
    </row>
    <row r="22" spans="2:73" s="266" customFormat="1" ht="12.75" thickBot="1" x14ac:dyDescent="0.25">
      <c r="B22" s="223" t="s">
        <v>414</v>
      </c>
      <c r="C22" s="252">
        <v>0</v>
      </c>
      <c r="D22" s="253">
        <v>47</v>
      </c>
      <c r="E22" s="254">
        <v>430</v>
      </c>
      <c r="F22" s="254">
        <v>12</v>
      </c>
      <c r="G22" s="254">
        <v>0</v>
      </c>
      <c r="H22" s="254">
        <v>0</v>
      </c>
      <c r="I22" s="255">
        <v>489</v>
      </c>
      <c r="J22" s="253"/>
      <c r="K22" s="253">
        <v>18017</v>
      </c>
      <c r="L22" s="254">
        <v>0</v>
      </c>
      <c r="M22" s="254"/>
      <c r="N22" s="255">
        <v>18017</v>
      </c>
      <c r="O22" s="253">
        <v>0</v>
      </c>
      <c r="P22" s="254">
        <v>0</v>
      </c>
      <c r="Q22" s="255">
        <v>0</v>
      </c>
      <c r="R22" s="252">
        <v>0</v>
      </c>
      <c r="S22" s="252">
        <v>0</v>
      </c>
      <c r="T22" s="256">
        <v>0</v>
      </c>
      <c r="U22" s="254">
        <v>24</v>
      </c>
      <c r="V22" s="254">
        <v>9</v>
      </c>
      <c r="W22" s="254"/>
      <c r="X22" s="254"/>
      <c r="Y22" s="255">
        <v>33</v>
      </c>
      <c r="Z22" s="252"/>
      <c r="AA22" s="252">
        <v>0</v>
      </c>
      <c r="AB22" s="253">
        <v>0</v>
      </c>
      <c r="AC22" s="254">
        <v>0</v>
      </c>
      <c r="AD22" s="254">
        <v>725</v>
      </c>
      <c r="AE22" s="254">
        <v>0</v>
      </c>
      <c r="AF22" s="254"/>
      <c r="AG22" s="254">
        <v>0</v>
      </c>
      <c r="AH22" s="254"/>
      <c r="AI22" s="255">
        <v>725</v>
      </c>
      <c r="AJ22" s="253">
        <v>0</v>
      </c>
      <c r="AK22" s="254">
        <v>155</v>
      </c>
      <c r="AL22" s="254">
        <v>0</v>
      </c>
      <c r="AM22" s="254">
        <v>0</v>
      </c>
      <c r="AN22" s="254"/>
      <c r="AO22" s="254"/>
      <c r="AP22" s="255">
        <v>155</v>
      </c>
      <c r="AQ22" s="252"/>
      <c r="AR22" s="252">
        <v>0</v>
      </c>
      <c r="AS22" s="253">
        <v>0</v>
      </c>
      <c r="AT22" s="254">
        <v>0</v>
      </c>
      <c r="AU22" s="254">
        <v>0</v>
      </c>
      <c r="AV22" s="254"/>
      <c r="AW22" s="255">
        <v>0</v>
      </c>
      <c r="AX22" s="253">
        <v>128</v>
      </c>
      <c r="AY22" s="254">
        <v>0</v>
      </c>
      <c r="AZ22" s="254">
        <v>2503</v>
      </c>
      <c r="BA22" s="254">
        <v>123</v>
      </c>
      <c r="BB22" s="254">
        <v>0</v>
      </c>
      <c r="BC22" s="254">
        <v>0</v>
      </c>
      <c r="BD22" s="254">
        <v>2</v>
      </c>
      <c r="BE22" s="254">
        <v>0</v>
      </c>
      <c r="BF22" s="254"/>
      <c r="BG22" s="255">
        <v>2756</v>
      </c>
      <c r="BH22" s="253"/>
      <c r="BI22" s="254"/>
      <c r="BJ22" s="255"/>
      <c r="BK22" s="252"/>
      <c r="BL22" s="252">
        <v>6</v>
      </c>
      <c r="BM22" s="252">
        <v>3</v>
      </c>
      <c r="BN22" s="252">
        <v>6</v>
      </c>
      <c r="BO22" s="252">
        <v>8</v>
      </c>
      <c r="BP22" s="256"/>
      <c r="BQ22" s="257"/>
      <c r="BR22" s="254"/>
      <c r="BS22" s="256"/>
      <c r="BT22" s="234">
        <v>22198</v>
      </c>
      <c r="BU22" s="258">
        <f>22198/615477</f>
        <v>3.6066335541376851E-2</v>
      </c>
    </row>
    <row r="23" spans="2:73" x14ac:dyDescent="0.2">
      <c r="B23" s="208" t="s">
        <v>415</v>
      </c>
      <c r="C23" s="209"/>
      <c r="D23" s="210"/>
      <c r="E23" s="211">
        <v>0</v>
      </c>
      <c r="F23" s="211"/>
      <c r="G23" s="211"/>
      <c r="H23" s="211"/>
      <c r="I23" s="212">
        <v>0</v>
      </c>
      <c r="J23" s="210"/>
      <c r="K23" s="210">
        <v>59</v>
      </c>
      <c r="L23" s="211"/>
      <c r="M23" s="211"/>
      <c r="N23" s="212">
        <v>59</v>
      </c>
      <c r="O23" s="210"/>
      <c r="P23" s="211"/>
      <c r="Q23" s="212"/>
      <c r="R23" s="209"/>
      <c r="S23" s="209"/>
      <c r="T23" s="213"/>
      <c r="U23" s="211"/>
      <c r="V23" s="211"/>
      <c r="W23" s="211"/>
      <c r="X23" s="211"/>
      <c r="Y23" s="212"/>
      <c r="Z23" s="209"/>
      <c r="AA23" s="209"/>
      <c r="AB23" s="210"/>
      <c r="AC23" s="211">
        <v>0</v>
      </c>
      <c r="AD23" s="211">
        <v>6</v>
      </c>
      <c r="AE23" s="211"/>
      <c r="AF23" s="211"/>
      <c r="AG23" s="211"/>
      <c r="AH23" s="211"/>
      <c r="AI23" s="212">
        <v>6</v>
      </c>
      <c r="AJ23" s="210"/>
      <c r="AK23" s="211"/>
      <c r="AL23" s="211"/>
      <c r="AM23" s="211"/>
      <c r="AN23" s="211"/>
      <c r="AO23" s="211"/>
      <c r="AP23" s="212"/>
      <c r="AQ23" s="209"/>
      <c r="AR23" s="209">
        <v>0</v>
      </c>
      <c r="AS23" s="210"/>
      <c r="AT23" s="211"/>
      <c r="AU23" s="211"/>
      <c r="AV23" s="211"/>
      <c r="AW23" s="212"/>
      <c r="AX23" s="210">
        <v>0</v>
      </c>
      <c r="AY23" s="211"/>
      <c r="AZ23" s="211">
        <v>4</v>
      </c>
      <c r="BA23" s="211">
        <v>6</v>
      </c>
      <c r="BB23" s="211"/>
      <c r="BC23" s="211"/>
      <c r="BD23" s="211"/>
      <c r="BE23" s="211">
        <v>0</v>
      </c>
      <c r="BF23" s="211"/>
      <c r="BG23" s="212">
        <v>10</v>
      </c>
      <c r="BH23" s="210"/>
      <c r="BI23" s="211"/>
      <c r="BJ23" s="212"/>
      <c r="BK23" s="209"/>
      <c r="BL23" s="209"/>
      <c r="BM23" s="209"/>
      <c r="BN23" s="209"/>
      <c r="BO23" s="209"/>
      <c r="BP23" s="213"/>
      <c r="BQ23" s="214"/>
      <c r="BR23" s="211"/>
      <c r="BS23" s="213"/>
      <c r="BT23" s="233">
        <v>75</v>
      </c>
      <c r="BU23" s="215">
        <f>75/615477</f>
        <v>1.2185670626197241E-4</v>
      </c>
    </row>
    <row r="24" spans="2:73" x14ac:dyDescent="0.2">
      <c r="B24" s="208" t="s">
        <v>436</v>
      </c>
      <c r="C24" s="209"/>
      <c r="D24" s="210">
        <v>6</v>
      </c>
      <c r="E24" s="211">
        <v>2</v>
      </c>
      <c r="F24" s="211">
        <v>1</v>
      </c>
      <c r="G24" s="211">
        <v>0</v>
      </c>
      <c r="H24" s="211">
        <v>0</v>
      </c>
      <c r="I24" s="212">
        <v>9</v>
      </c>
      <c r="J24" s="210"/>
      <c r="K24" s="210">
        <v>1617</v>
      </c>
      <c r="L24" s="211"/>
      <c r="M24" s="211"/>
      <c r="N24" s="212">
        <v>1617</v>
      </c>
      <c r="O24" s="210">
        <v>0</v>
      </c>
      <c r="P24" s="211"/>
      <c r="Q24" s="212">
        <v>0</v>
      </c>
      <c r="R24" s="209"/>
      <c r="S24" s="209"/>
      <c r="T24" s="213"/>
      <c r="U24" s="211"/>
      <c r="V24" s="211"/>
      <c r="W24" s="211"/>
      <c r="X24" s="211"/>
      <c r="Y24" s="212"/>
      <c r="Z24" s="209"/>
      <c r="AA24" s="209"/>
      <c r="AB24" s="210">
        <v>0</v>
      </c>
      <c r="AC24" s="211">
        <v>0</v>
      </c>
      <c r="AD24" s="211">
        <v>44</v>
      </c>
      <c r="AE24" s="211">
        <v>0</v>
      </c>
      <c r="AF24" s="211"/>
      <c r="AG24" s="211">
        <v>0</v>
      </c>
      <c r="AH24" s="211">
        <v>0</v>
      </c>
      <c r="AI24" s="212">
        <v>44</v>
      </c>
      <c r="AJ24" s="210">
        <v>0</v>
      </c>
      <c r="AK24" s="211">
        <v>2</v>
      </c>
      <c r="AL24" s="211"/>
      <c r="AM24" s="211">
        <v>0</v>
      </c>
      <c r="AN24" s="211"/>
      <c r="AO24" s="211"/>
      <c r="AP24" s="212">
        <v>2</v>
      </c>
      <c r="AQ24" s="209"/>
      <c r="AR24" s="209">
        <v>0</v>
      </c>
      <c r="AS24" s="210">
        <v>0</v>
      </c>
      <c r="AT24" s="211">
        <v>0</v>
      </c>
      <c r="AU24" s="211">
        <v>0</v>
      </c>
      <c r="AV24" s="211"/>
      <c r="AW24" s="212">
        <v>0</v>
      </c>
      <c r="AX24" s="210">
        <v>1303</v>
      </c>
      <c r="AY24" s="211">
        <v>0</v>
      </c>
      <c r="AZ24" s="211">
        <v>588</v>
      </c>
      <c r="BA24" s="211">
        <v>1877</v>
      </c>
      <c r="BB24" s="211">
        <v>0</v>
      </c>
      <c r="BC24" s="211">
        <v>4</v>
      </c>
      <c r="BD24" s="211">
        <v>19</v>
      </c>
      <c r="BE24" s="211">
        <v>0</v>
      </c>
      <c r="BF24" s="211">
        <v>0</v>
      </c>
      <c r="BG24" s="212">
        <v>3791</v>
      </c>
      <c r="BH24" s="210"/>
      <c r="BI24" s="211"/>
      <c r="BJ24" s="212"/>
      <c r="BK24" s="209"/>
      <c r="BL24" s="209"/>
      <c r="BM24" s="209"/>
      <c r="BN24" s="209">
        <v>13</v>
      </c>
      <c r="BO24" s="209"/>
      <c r="BP24" s="213"/>
      <c r="BQ24" s="214"/>
      <c r="BR24" s="211"/>
      <c r="BS24" s="213"/>
      <c r="BT24" s="233">
        <v>5476</v>
      </c>
      <c r="BU24" s="215">
        <f>5476/615477</f>
        <v>8.8971643132074799E-3</v>
      </c>
    </row>
    <row r="25" spans="2:73" x14ac:dyDescent="0.2">
      <c r="B25" s="208" t="s">
        <v>568</v>
      </c>
      <c r="C25" s="209"/>
      <c r="D25" s="210">
        <v>0</v>
      </c>
      <c r="E25" s="211"/>
      <c r="F25" s="211"/>
      <c r="G25" s="211"/>
      <c r="H25" s="211"/>
      <c r="I25" s="212">
        <v>0</v>
      </c>
      <c r="J25" s="210"/>
      <c r="K25" s="210">
        <v>32</v>
      </c>
      <c r="L25" s="211"/>
      <c r="M25" s="211"/>
      <c r="N25" s="212">
        <v>32</v>
      </c>
      <c r="O25" s="210"/>
      <c r="P25" s="211"/>
      <c r="Q25" s="212"/>
      <c r="R25" s="209"/>
      <c r="S25" s="209"/>
      <c r="T25" s="213"/>
      <c r="U25" s="211"/>
      <c r="V25" s="211"/>
      <c r="W25" s="211"/>
      <c r="X25" s="211"/>
      <c r="Y25" s="212"/>
      <c r="Z25" s="209"/>
      <c r="AA25" s="209"/>
      <c r="AB25" s="210"/>
      <c r="AC25" s="211"/>
      <c r="AD25" s="211"/>
      <c r="AE25" s="211"/>
      <c r="AF25" s="211"/>
      <c r="AG25" s="211"/>
      <c r="AH25" s="211"/>
      <c r="AI25" s="212"/>
      <c r="AJ25" s="210"/>
      <c r="AK25" s="211"/>
      <c r="AL25" s="211"/>
      <c r="AM25" s="211"/>
      <c r="AN25" s="211"/>
      <c r="AO25" s="211"/>
      <c r="AP25" s="212"/>
      <c r="AQ25" s="209"/>
      <c r="AR25" s="209"/>
      <c r="AS25" s="210"/>
      <c r="AT25" s="211"/>
      <c r="AU25" s="211"/>
      <c r="AV25" s="211"/>
      <c r="AW25" s="212"/>
      <c r="AX25" s="210">
        <v>0</v>
      </c>
      <c r="AY25" s="211"/>
      <c r="AZ25" s="211">
        <v>0</v>
      </c>
      <c r="BA25" s="211"/>
      <c r="BB25" s="211"/>
      <c r="BC25" s="211">
        <v>0</v>
      </c>
      <c r="BD25" s="211"/>
      <c r="BE25" s="211">
        <v>0</v>
      </c>
      <c r="BF25" s="211"/>
      <c r="BG25" s="212">
        <v>0</v>
      </c>
      <c r="BH25" s="210"/>
      <c r="BI25" s="211"/>
      <c r="BJ25" s="212"/>
      <c r="BK25" s="209"/>
      <c r="BL25" s="209"/>
      <c r="BM25" s="209"/>
      <c r="BN25" s="209"/>
      <c r="BO25" s="209"/>
      <c r="BP25" s="213"/>
      <c r="BQ25" s="214"/>
      <c r="BR25" s="211"/>
      <c r="BS25" s="213"/>
      <c r="BT25" s="233">
        <v>32</v>
      </c>
      <c r="BU25" s="215">
        <f>32/615477</f>
        <v>5.1992194671774902E-5</v>
      </c>
    </row>
    <row r="26" spans="2:73" x14ac:dyDescent="0.2">
      <c r="B26" s="208" t="s">
        <v>437</v>
      </c>
      <c r="C26" s="209"/>
      <c r="D26" s="210">
        <v>0</v>
      </c>
      <c r="E26" s="211">
        <v>2</v>
      </c>
      <c r="F26" s="211">
        <v>2</v>
      </c>
      <c r="G26" s="211">
        <v>0</v>
      </c>
      <c r="H26" s="211"/>
      <c r="I26" s="212">
        <v>4</v>
      </c>
      <c r="J26" s="210"/>
      <c r="K26" s="210">
        <v>160</v>
      </c>
      <c r="L26" s="211"/>
      <c r="M26" s="211"/>
      <c r="N26" s="212">
        <v>160</v>
      </c>
      <c r="O26" s="210"/>
      <c r="P26" s="211"/>
      <c r="Q26" s="212"/>
      <c r="R26" s="209"/>
      <c r="S26" s="209"/>
      <c r="T26" s="213"/>
      <c r="U26" s="211"/>
      <c r="V26" s="211">
        <v>2</v>
      </c>
      <c r="W26" s="211"/>
      <c r="X26" s="211"/>
      <c r="Y26" s="212">
        <v>2</v>
      </c>
      <c r="Z26" s="209"/>
      <c r="AA26" s="209"/>
      <c r="AB26" s="210"/>
      <c r="AC26" s="211"/>
      <c r="AD26" s="211"/>
      <c r="AE26" s="211"/>
      <c r="AF26" s="211"/>
      <c r="AG26" s="211">
        <v>0</v>
      </c>
      <c r="AH26" s="211"/>
      <c r="AI26" s="212">
        <v>0</v>
      </c>
      <c r="AJ26" s="210">
        <v>0</v>
      </c>
      <c r="AK26" s="211">
        <v>0</v>
      </c>
      <c r="AL26" s="211"/>
      <c r="AM26" s="211"/>
      <c r="AN26" s="211"/>
      <c r="AO26" s="211"/>
      <c r="AP26" s="212">
        <v>0</v>
      </c>
      <c r="AQ26" s="209"/>
      <c r="AR26" s="209"/>
      <c r="AS26" s="210"/>
      <c r="AT26" s="211">
        <v>0</v>
      </c>
      <c r="AU26" s="211"/>
      <c r="AV26" s="211"/>
      <c r="AW26" s="212">
        <v>0</v>
      </c>
      <c r="AX26" s="210">
        <v>4</v>
      </c>
      <c r="AY26" s="211">
        <v>0</v>
      </c>
      <c r="AZ26" s="211">
        <v>14</v>
      </c>
      <c r="BA26" s="211">
        <v>2</v>
      </c>
      <c r="BB26" s="211">
        <v>0</v>
      </c>
      <c r="BC26" s="211">
        <v>0</v>
      </c>
      <c r="BD26" s="211">
        <v>0</v>
      </c>
      <c r="BE26" s="211">
        <v>0</v>
      </c>
      <c r="BF26" s="211"/>
      <c r="BG26" s="212">
        <v>20</v>
      </c>
      <c r="BH26" s="210"/>
      <c r="BI26" s="211"/>
      <c r="BJ26" s="212"/>
      <c r="BK26" s="209"/>
      <c r="BL26" s="209"/>
      <c r="BM26" s="209"/>
      <c r="BN26" s="209"/>
      <c r="BO26" s="209"/>
      <c r="BP26" s="213"/>
      <c r="BQ26" s="214"/>
      <c r="BR26" s="211"/>
      <c r="BS26" s="213"/>
      <c r="BT26" s="233">
        <v>186</v>
      </c>
      <c r="BU26" s="215">
        <f>186/615477</f>
        <v>3.0220463152969159E-4</v>
      </c>
    </row>
    <row r="27" spans="2:73" x14ac:dyDescent="0.2">
      <c r="B27" s="208" t="s">
        <v>438</v>
      </c>
      <c r="C27" s="209"/>
      <c r="D27" s="210">
        <v>8</v>
      </c>
      <c r="E27" s="211">
        <v>0</v>
      </c>
      <c r="F27" s="211">
        <v>0</v>
      </c>
      <c r="G27" s="211">
        <v>0</v>
      </c>
      <c r="H27" s="211">
        <v>0</v>
      </c>
      <c r="I27" s="212">
        <v>8</v>
      </c>
      <c r="J27" s="210"/>
      <c r="K27" s="210">
        <v>3</v>
      </c>
      <c r="L27" s="211"/>
      <c r="M27" s="211"/>
      <c r="N27" s="212">
        <v>3</v>
      </c>
      <c r="O27" s="210">
        <v>0</v>
      </c>
      <c r="P27" s="211"/>
      <c r="Q27" s="212">
        <v>0</v>
      </c>
      <c r="R27" s="209"/>
      <c r="S27" s="209"/>
      <c r="T27" s="213"/>
      <c r="U27" s="211"/>
      <c r="V27" s="211"/>
      <c r="W27" s="211"/>
      <c r="X27" s="211"/>
      <c r="Y27" s="212"/>
      <c r="Z27" s="209"/>
      <c r="AA27" s="209">
        <v>0</v>
      </c>
      <c r="AB27" s="210">
        <v>0</v>
      </c>
      <c r="AC27" s="211">
        <v>0</v>
      </c>
      <c r="AD27" s="211"/>
      <c r="AE27" s="211">
        <v>0</v>
      </c>
      <c r="AF27" s="211"/>
      <c r="AG27" s="211">
        <v>0</v>
      </c>
      <c r="AH27" s="211"/>
      <c r="AI27" s="212">
        <v>0</v>
      </c>
      <c r="AJ27" s="210">
        <v>0</v>
      </c>
      <c r="AK27" s="211">
        <v>0</v>
      </c>
      <c r="AL27" s="211"/>
      <c r="AM27" s="211">
        <v>0</v>
      </c>
      <c r="AN27" s="211"/>
      <c r="AO27" s="211"/>
      <c r="AP27" s="212">
        <v>0</v>
      </c>
      <c r="AQ27" s="209"/>
      <c r="AR27" s="209"/>
      <c r="AS27" s="210">
        <v>0</v>
      </c>
      <c r="AT27" s="211">
        <v>0</v>
      </c>
      <c r="AU27" s="211">
        <v>0</v>
      </c>
      <c r="AV27" s="211"/>
      <c r="AW27" s="212">
        <v>0</v>
      </c>
      <c r="AX27" s="210">
        <v>0</v>
      </c>
      <c r="AY27" s="211">
        <v>0</v>
      </c>
      <c r="AZ27" s="211">
        <v>0</v>
      </c>
      <c r="BA27" s="211">
        <v>0</v>
      </c>
      <c r="BB27" s="211"/>
      <c r="BC27" s="211">
        <v>0</v>
      </c>
      <c r="BD27" s="211">
        <v>0</v>
      </c>
      <c r="BE27" s="211">
        <v>0</v>
      </c>
      <c r="BF27" s="211"/>
      <c r="BG27" s="212">
        <v>0</v>
      </c>
      <c r="BH27" s="210"/>
      <c r="BI27" s="211"/>
      <c r="BJ27" s="212"/>
      <c r="BK27" s="209"/>
      <c r="BL27" s="209">
        <v>1</v>
      </c>
      <c r="BM27" s="209"/>
      <c r="BN27" s="209"/>
      <c r="BO27" s="209"/>
      <c r="BP27" s="213"/>
      <c r="BQ27" s="214"/>
      <c r="BR27" s="211"/>
      <c r="BS27" s="213"/>
      <c r="BT27" s="233">
        <v>12</v>
      </c>
      <c r="BU27" s="215">
        <f>12/615477</f>
        <v>1.9497073001915588E-5</v>
      </c>
    </row>
    <row r="28" spans="2:73" x14ac:dyDescent="0.2">
      <c r="B28" s="208" t="s">
        <v>439</v>
      </c>
      <c r="C28" s="209"/>
      <c r="D28" s="210">
        <v>0</v>
      </c>
      <c r="E28" s="211">
        <v>8</v>
      </c>
      <c r="F28" s="211">
        <v>0</v>
      </c>
      <c r="G28" s="211">
        <v>0</v>
      </c>
      <c r="H28" s="211">
        <v>0</v>
      </c>
      <c r="I28" s="212">
        <v>8</v>
      </c>
      <c r="J28" s="210"/>
      <c r="K28" s="210">
        <v>174</v>
      </c>
      <c r="L28" s="211">
        <v>0</v>
      </c>
      <c r="M28" s="211"/>
      <c r="N28" s="212">
        <v>174</v>
      </c>
      <c r="O28" s="210">
        <v>0</v>
      </c>
      <c r="P28" s="211"/>
      <c r="Q28" s="212">
        <v>0</v>
      </c>
      <c r="R28" s="209"/>
      <c r="S28" s="209"/>
      <c r="T28" s="213"/>
      <c r="U28" s="211"/>
      <c r="V28" s="211"/>
      <c r="W28" s="211"/>
      <c r="X28" s="211"/>
      <c r="Y28" s="212"/>
      <c r="Z28" s="209"/>
      <c r="AA28" s="209">
        <v>0</v>
      </c>
      <c r="AB28" s="210">
        <v>0</v>
      </c>
      <c r="AC28" s="211">
        <v>0</v>
      </c>
      <c r="AD28" s="211"/>
      <c r="AE28" s="211"/>
      <c r="AF28" s="211"/>
      <c r="AG28" s="211">
        <v>0</v>
      </c>
      <c r="AH28" s="211">
        <v>0</v>
      </c>
      <c r="AI28" s="212">
        <v>0</v>
      </c>
      <c r="AJ28" s="210"/>
      <c r="AK28" s="211">
        <v>19</v>
      </c>
      <c r="AL28" s="211">
        <v>0</v>
      </c>
      <c r="AM28" s="211"/>
      <c r="AN28" s="211"/>
      <c r="AO28" s="211"/>
      <c r="AP28" s="212">
        <v>19</v>
      </c>
      <c r="AQ28" s="209"/>
      <c r="AR28" s="209">
        <v>0</v>
      </c>
      <c r="AS28" s="210">
        <v>0</v>
      </c>
      <c r="AT28" s="211">
        <v>0</v>
      </c>
      <c r="AU28" s="211">
        <v>0</v>
      </c>
      <c r="AV28" s="211">
        <v>0</v>
      </c>
      <c r="AW28" s="212">
        <v>0</v>
      </c>
      <c r="AX28" s="210">
        <v>4</v>
      </c>
      <c r="AY28" s="211">
        <v>0</v>
      </c>
      <c r="AZ28" s="211">
        <v>14</v>
      </c>
      <c r="BA28" s="211">
        <v>378</v>
      </c>
      <c r="BB28" s="211">
        <v>0</v>
      </c>
      <c r="BC28" s="211">
        <v>0</v>
      </c>
      <c r="BD28" s="211">
        <v>0</v>
      </c>
      <c r="BE28" s="211">
        <v>0</v>
      </c>
      <c r="BF28" s="211"/>
      <c r="BG28" s="212">
        <v>396</v>
      </c>
      <c r="BH28" s="210"/>
      <c r="BI28" s="211"/>
      <c r="BJ28" s="212"/>
      <c r="BK28" s="209"/>
      <c r="BL28" s="209">
        <v>2</v>
      </c>
      <c r="BM28" s="209"/>
      <c r="BN28" s="209">
        <v>2</v>
      </c>
      <c r="BO28" s="209">
        <v>12</v>
      </c>
      <c r="BP28" s="213"/>
      <c r="BQ28" s="214"/>
      <c r="BR28" s="211"/>
      <c r="BS28" s="213"/>
      <c r="BT28" s="233">
        <v>613</v>
      </c>
      <c r="BU28" s="215">
        <f>613/615477</f>
        <v>9.9597547918118786E-4</v>
      </c>
    </row>
    <row r="29" spans="2:73" x14ac:dyDescent="0.2">
      <c r="B29" s="208" t="s">
        <v>440</v>
      </c>
      <c r="C29" s="209"/>
      <c r="D29" s="210">
        <v>0</v>
      </c>
      <c r="E29" s="211"/>
      <c r="F29" s="211"/>
      <c r="G29" s="211"/>
      <c r="H29" s="211"/>
      <c r="I29" s="212">
        <v>0</v>
      </c>
      <c r="J29" s="210"/>
      <c r="K29" s="210">
        <v>394</v>
      </c>
      <c r="L29" s="211">
        <v>0</v>
      </c>
      <c r="M29" s="211"/>
      <c r="N29" s="212">
        <v>394</v>
      </c>
      <c r="O29" s="210"/>
      <c r="P29" s="211"/>
      <c r="Q29" s="212"/>
      <c r="R29" s="209"/>
      <c r="S29" s="209"/>
      <c r="T29" s="213"/>
      <c r="U29" s="211"/>
      <c r="V29" s="211"/>
      <c r="W29" s="211"/>
      <c r="X29" s="211"/>
      <c r="Y29" s="212"/>
      <c r="Z29" s="209"/>
      <c r="AA29" s="209">
        <v>0</v>
      </c>
      <c r="AB29" s="210"/>
      <c r="AC29" s="211"/>
      <c r="AD29" s="211">
        <v>4</v>
      </c>
      <c r="AE29" s="211"/>
      <c r="AF29" s="211"/>
      <c r="AG29" s="211">
        <v>0</v>
      </c>
      <c r="AH29" s="211"/>
      <c r="AI29" s="212">
        <v>4</v>
      </c>
      <c r="AJ29" s="210"/>
      <c r="AK29" s="211">
        <v>0</v>
      </c>
      <c r="AL29" s="211"/>
      <c r="AM29" s="211"/>
      <c r="AN29" s="211"/>
      <c r="AO29" s="211"/>
      <c r="AP29" s="212">
        <v>0</v>
      </c>
      <c r="AQ29" s="209"/>
      <c r="AR29" s="209"/>
      <c r="AS29" s="210"/>
      <c r="AT29" s="211">
        <v>0</v>
      </c>
      <c r="AU29" s="211">
        <v>0</v>
      </c>
      <c r="AV29" s="211"/>
      <c r="AW29" s="212">
        <v>0</v>
      </c>
      <c r="AX29" s="210">
        <v>0</v>
      </c>
      <c r="AY29" s="211">
        <v>0</v>
      </c>
      <c r="AZ29" s="211">
        <v>30</v>
      </c>
      <c r="BA29" s="211">
        <v>0</v>
      </c>
      <c r="BB29" s="211">
        <v>0</v>
      </c>
      <c r="BC29" s="211">
        <v>0</v>
      </c>
      <c r="BD29" s="211">
        <v>0</v>
      </c>
      <c r="BE29" s="211">
        <v>0</v>
      </c>
      <c r="BF29" s="211"/>
      <c r="BG29" s="212">
        <v>30</v>
      </c>
      <c r="BH29" s="210"/>
      <c r="BI29" s="211"/>
      <c r="BJ29" s="212"/>
      <c r="BK29" s="209"/>
      <c r="BL29" s="209"/>
      <c r="BM29" s="209"/>
      <c r="BN29" s="209"/>
      <c r="BO29" s="209"/>
      <c r="BP29" s="213"/>
      <c r="BQ29" s="214"/>
      <c r="BR29" s="211"/>
      <c r="BS29" s="213"/>
      <c r="BT29" s="233">
        <v>428</v>
      </c>
      <c r="BU29" s="215">
        <f>428/615477</f>
        <v>6.9539560373498932E-4</v>
      </c>
    </row>
    <row r="30" spans="2:73" x14ac:dyDescent="0.2">
      <c r="B30" s="208" t="s">
        <v>441</v>
      </c>
      <c r="C30" s="209"/>
      <c r="D30" s="210">
        <v>0</v>
      </c>
      <c r="E30" s="211">
        <v>1</v>
      </c>
      <c r="F30" s="211"/>
      <c r="G30" s="211"/>
      <c r="H30" s="211"/>
      <c r="I30" s="212">
        <v>1</v>
      </c>
      <c r="J30" s="210"/>
      <c r="K30" s="210">
        <v>135</v>
      </c>
      <c r="L30" s="211"/>
      <c r="M30" s="211"/>
      <c r="N30" s="212">
        <v>135</v>
      </c>
      <c r="O30" s="210"/>
      <c r="P30" s="211">
        <v>0</v>
      </c>
      <c r="Q30" s="212">
        <v>0</v>
      </c>
      <c r="R30" s="209"/>
      <c r="S30" s="209"/>
      <c r="T30" s="213"/>
      <c r="U30" s="211"/>
      <c r="V30" s="211"/>
      <c r="W30" s="211"/>
      <c r="X30" s="211"/>
      <c r="Y30" s="212"/>
      <c r="Z30" s="209"/>
      <c r="AA30" s="209">
        <v>0</v>
      </c>
      <c r="AB30" s="210">
        <v>0</v>
      </c>
      <c r="AC30" s="211">
        <v>0</v>
      </c>
      <c r="AD30" s="211"/>
      <c r="AE30" s="211"/>
      <c r="AF30" s="211"/>
      <c r="AG30" s="211">
        <v>0</v>
      </c>
      <c r="AH30" s="211">
        <v>0</v>
      </c>
      <c r="AI30" s="212">
        <v>0</v>
      </c>
      <c r="AJ30" s="210">
        <v>0</v>
      </c>
      <c r="AK30" s="211">
        <v>2</v>
      </c>
      <c r="AL30" s="211"/>
      <c r="AM30" s="211"/>
      <c r="AN30" s="211"/>
      <c r="AO30" s="211"/>
      <c r="AP30" s="212">
        <v>2</v>
      </c>
      <c r="AQ30" s="209"/>
      <c r="AR30" s="209">
        <v>0</v>
      </c>
      <c r="AS30" s="210">
        <v>0</v>
      </c>
      <c r="AT30" s="211">
        <v>0</v>
      </c>
      <c r="AU30" s="211">
        <v>0</v>
      </c>
      <c r="AV30" s="211"/>
      <c r="AW30" s="212">
        <v>0</v>
      </c>
      <c r="AX30" s="210">
        <v>6</v>
      </c>
      <c r="AY30" s="211">
        <v>0</v>
      </c>
      <c r="AZ30" s="211">
        <v>14</v>
      </c>
      <c r="BA30" s="211">
        <v>17</v>
      </c>
      <c r="BB30" s="211">
        <v>0</v>
      </c>
      <c r="BC30" s="211"/>
      <c r="BD30" s="211">
        <v>0</v>
      </c>
      <c r="BE30" s="211">
        <v>0</v>
      </c>
      <c r="BF30" s="211"/>
      <c r="BG30" s="212">
        <v>37</v>
      </c>
      <c r="BH30" s="210"/>
      <c r="BI30" s="211"/>
      <c r="BJ30" s="212"/>
      <c r="BK30" s="209"/>
      <c r="BL30" s="209"/>
      <c r="BM30" s="209"/>
      <c r="BN30" s="209">
        <v>17</v>
      </c>
      <c r="BO30" s="209">
        <v>1</v>
      </c>
      <c r="BP30" s="213"/>
      <c r="BQ30" s="214"/>
      <c r="BR30" s="211"/>
      <c r="BS30" s="213"/>
      <c r="BT30" s="233">
        <v>193</v>
      </c>
      <c r="BU30" s="215">
        <f>193/615477</f>
        <v>3.1357792411414236E-4</v>
      </c>
    </row>
    <row r="31" spans="2:73" x14ac:dyDescent="0.2">
      <c r="B31" s="208" t="s">
        <v>76</v>
      </c>
      <c r="C31" s="209"/>
      <c r="D31" s="210">
        <v>0</v>
      </c>
      <c r="E31" s="211">
        <v>1</v>
      </c>
      <c r="F31" s="211"/>
      <c r="G31" s="211"/>
      <c r="H31" s="211"/>
      <c r="I31" s="212">
        <v>1</v>
      </c>
      <c r="J31" s="210"/>
      <c r="K31" s="210">
        <v>3</v>
      </c>
      <c r="L31" s="211"/>
      <c r="M31" s="211"/>
      <c r="N31" s="212">
        <v>3</v>
      </c>
      <c r="O31" s="210"/>
      <c r="P31" s="211"/>
      <c r="Q31" s="212"/>
      <c r="R31" s="209"/>
      <c r="S31" s="209"/>
      <c r="T31" s="213"/>
      <c r="U31" s="211"/>
      <c r="V31" s="211"/>
      <c r="W31" s="211"/>
      <c r="X31" s="211"/>
      <c r="Y31" s="212"/>
      <c r="Z31" s="209"/>
      <c r="AA31" s="209"/>
      <c r="AB31" s="210"/>
      <c r="AC31" s="211"/>
      <c r="AD31" s="211"/>
      <c r="AE31" s="211"/>
      <c r="AF31" s="211"/>
      <c r="AG31" s="211"/>
      <c r="AH31" s="211"/>
      <c r="AI31" s="212"/>
      <c r="AJ31" s="210"/>
      <c r="AK31" s="211">
        <v>0</v>
      </c>
      <c r="AL31" s="211"/>
      <c r="AM31" s="211">
        <v>0</v>
      </c>
      <c r="AN31" s="211"/>
      <c r="AO31" s="211"/>
      <c r="AP31" s="212">
        <v>0</v>
      </c>
      <c r="AQ31" s="209"/>
      <c r="AR31" s="209"/>
      <c r="AS31" s="210"/>
      <c r="AT31" s="211"/>
      <c r="AU31" s="211"/>
      <c r="AV31" s="211"/>
      <c r="AW31" s="212"/>
      <c r="AX31" s="210"/>
      <c r="AY31" s="211"/>
      <c r="AZ31" s="211"/>
      <c r="BA31" s="211">
        <v>0</v>
      </c>
      <c r="BB31" s="211"/>
      <c r="BC31" s="211"/>
      <c r="BD31" s="211"/>
      <c r="BE31" s="211"/>
      <c r="BF31" s="211"/>
      <c r="BG31" s="212">
        <v>0</v>
      </c>
      <c r="BH31" s="210"/>
      <c r="BI31" s="211"/>
      <c r="BJ31" s="212"/>
      <c r="BK31" s="209"/>
      <c r="BL31" s="209"/>
      <c r="BM31" s="209"/>
      <c r="BN31" s="209"/>
      <c r="BO31" s="209"/>
      <c r="BP31" s="213"/>
      <c r="BQ31" s="214"/>
      <c r="BR31" s="211"/>
      <c r="BS31" s="213"/>
      <c r="BT31" s="233">
        <v>4</v>
      </c>
      <c r="BU31" s="215">
        <f>4/615477</f>
        <v>6.4990243339718628E-6</v>
      </c>
    </row>
    <row r="32" spans="2:73" x14ac:dyDescent="0.2">
      <c r="B32" s="208" t="s">
        <v>434</v>
      </c>
      <c r="C32" s="209"/>
      <c r="D32" s="210"/>
      <c r="E32" s="211"/>
      <c r="F32" s="211"/>
      <c r="G32" s="211"/>
      <c r="H32" s="211"/>
      <c r="I32" s="212"/>
      <c r="J32" s="210"/>
      <c r="K32" s="210">
        <v>158</v>
      </c>
      <c r="L32" s="211"/>
      <c r="M32" s="211"/>
      <c r="N32" s="212">
        <v>158</v>
      </c>
      <c r="O32" s="210"/>
      <c r="P32" s="211"/>
      <c r="Q32" s="212"/>
      <c r="R32" s="209"/>
      <c r="S32" s="209"/>
      <c r="T32" s="213"/>
      <c r="U32" s="211">
        <v>10</v>
      </c>
      <c r="V32" s="211"/>
      <c r="W32" s="211"/>
      <c r="X32" s="211"/>
      <c r="Y32" s="212">
        <v>10</v>
      </c>
      <c r="Z32" s="209"/>
      <c r="AA32" s="209"/>
      <c r="AB32" s="210"/>
      <c r="AC32" s="211"/>
      <c r="AD32" s="211"/>
      <c r="AE32" s="211"/>
      <c r="AF32" s="211"/>
      <c r="AG32" s="211">
        <v>0</v>
      </c>
      <c r="AH32" s="211"/>
      <c r="AI32" s="212">
        <v>0</v>
      </c>
      <c r="AJ32" s="210"/>
      <c r="AK32" s="211">
        <v>0</v>
      </c>
      <c r="AL32" s="211"/>
      <c r="AM32" s="211"/>
      <c r="AN32" s="211"/>
      <c r="AO32" s="211"/>
      <c r="AP32" s="212">
        <v>0</v>
      </c>
      <c r="AQ32" s="209"/>
      <c r="AR32" s="209"/>
      <c r="AS32" s="210"/>
      <c r="AT32" s="211">
        <v>0</v>
      </c>
      <c r="AU32" s="211"/>
      <c r="AV32" s="211"/>
      <c r="AW32" s="212">
        <v>0</v>
      </c>
      <c r="AX32" s="210">
        <v>0</v>
      </c>
      <c r="AY32" s="211"/>
      <c r="AZ32" s="211">
        <v>11</v>
      </c>
      <c r="BA32" s="211">
        <v>0</v>
      </c>
      <c r="BB32" s="211"/>
      <c r="BC32" s="211"/>
      <c r="BD32" s="211">
        <v>0</v>
      </c>
      <c r="BE32" s="211"/>
      <c r="BF32" s="211"/>
      <c r="BG32" s="212">
        <v>11</v>
      </c>
      <c r="BH32" s="210"/>
      <c r="BI32" s="211"/>
      <c r="BJ32" s="212"/>
      <c r="BK32" s="209"/>
      <c r="BL32" s="209"/>
      <c r="BM32" s="209"/>
      <c r="BN32" s="209"/>
      <c r="BO32" s="209"/>
      <c r="BP32" s="213"/>
      <c r="BQ32" s="214"/>
      <c r="BR32" s="211"/>
      <c r="BS32" s="213"/>
      <c r="BT32" s="233">
        <v>179</v>
      </c>
      <c r="BU32" s="215">
        <f>179/615477</f>
        <v>2.9083133894524082E-4</v>
      </c>
    </row>
    <row r="33" spans="2:73" x14ac:dyDescent="0.2">
      <c r="B33" s="208" t="s">
        <v>435</v>
      </c>
      <c r="C33" s="209"/>
      <c r="D33" s="210"/>
      <c r="E33" s="211"/>
      <c r="F33" s="211"/>
      <c r="G33" s="211"/>
      <c r="H33" s="211"/>
      <c r="I33" s="212"/>
      <c r="J33" s="210"/>
      <c r="K33" s="210">
        <v>3</v>
      </c>
      <c r="L33" s="211"/>
      <c r="M33" s="211"/>
      <c r="N33" s="212">
        <v>3</v>
      </c>
      <c r="O33" s="210">
        <v>0</v>
      </c>
      <c r="P33" s="211"/>
      <c r="Q33" s="212">
        <v>0</v>
      </c>
      <c r="R33" s="209"/>
      <c r="S33" s="209"/>
      <c r="T33" s="213"/>
      <c r="U33" s="211"/>
      <c r="V33" s="211"/>
      <c r="W33" s="211"/>
      <c r="X33" s="211"/>
      <c r="Y33" s="212"/>
      <c r="Z33" s="209"/>
      <c r="AA33" s="209">
        <v>0</v>
      </c>
      <c r="AB33" s="210">
        <v>0</v>
      </c>
      <c r="AC33" s="211">
        <v>0</v>
      </c>
      <c r="AD33" s="211"/>
      <c r="AE33" s="211"/>
      <c r="AF33" s="211"/>
      <c r="AG33" s="211"/>
      <c r="AH33" s="211"/>
      <c r="AI33" s="212">
        <v>0</v>
      </c>
      <c r="AJ33" s="210"/>
      <c r="AK33" s="211">
        <v>0</v>
      </c>
      <c r="AL33" s="211"/>
      <c r="AM33" s="211"/>
      <c r="AN33" s="211"/>
      <c r="AO33" s="211"/>
      <c r="AP33" s="212">
        <v>0</v>
      </c>
      <c r="AQ33" s="209"/>
      <c r="AR33" s="209"/>
      <c r="AS33" s="210">
        <v>0</v>
      </c>
      <c r="AT33" s="211">
        <v>0</v>
      </c>
      <c r="AU33" s="211">
        <v>0</v>
      </c>
      <c r="AV33" s="211"/>
      <c r="AW33" s="212">
        <v>0</v>
      </c>
      <c r="AX33" s="210">
        <v>4</v>
      </c>
      <c r="AY33" s="211">
        <v>0</v>
      </c>
      <c r="AZ33" s="211">
        <v>3</v>
      </c>
      <c r="BA33" s="211">
        <v>6</v>
      </c>
      <c r="BB33" s="211"/>
      <c r="BC33" s="211"/>
      <c r="BD33" s="211">
        <v>0</v>
      </c>
      <c r="BE33" s="211"/>
      <c r="BF33" s="211"/>
      <c r="BG33" s="212">
        <v>13</v>
      </c>
      <c r="BH33" s="210"/>
      <c r="BI33" s="211"/>
      <c r="BJ33" s="212"/>
      <c r="BK33" s="209"/>
      <c r="BL33" s="209"/>
      <c r="BM33" s="209"/>
      <c r="BN33" s="209"/>
      <c r="BO33" s="209"/>
      <c r="BP33" s="213"/>
      <c r="BQ33" s="214"/>
      <c r="BR33" s="211"/>
      <c r="BS33" s="213"/>
      <c r="BT33" s="233">
        <v>16</v>
      </c>
      <c r="BU33" s="215">
        <f>16/615477</f>
        <v>2.5996097335887451E-5</v>
      </c>
    </row>
    <row r="34" spans="2:73" ht="12.75" thickBot="1" x14ac:dyDescent="0.25">
      <c r="B34" s="208" t="s">
        <v>416</v>
      </c>
      <c r="C34" s="209">
        <v>0</v>
      </c>
      <c r="D34" s="210"/>
      <c r="E34" s="211">
        <v>653</v>
      </c>
      <c r="F34" s="211">
        <v>0</v>
      </c>
      <c r="G34" s="211">
        <v>0</v>
      </c>
      <c r="H34" s="211"/>
      <c r="I34" s="212">
        <v>653</v>
      </c>
      <c r="J34" s="210">
        <v>0</v>
      </c>
      <c r="K34" s="210">
        <v>40</v>
      </c>
      <c r="L34" s="211">
        <v>0</v>
      </c>
      <c r="M34" s="211"/>
      <c r="N34" s="212">
        <v>40</v>
      </c>
      <c r="O34" s="210">
        <v>0</v>
      </c>
      <c r="P34" s="211">
        <v>0</v>
      </c>
      <c r="Q34" s="212">
        <v>0</v>
      </c>
      <c r="R34" s="209">
        <v>0</v>
      </c>
      <c r="S34" s="209">
        <v>0</v>
      </c>
      <c r="T34" s="213"/>
      <c r="U34" s="211"/>
      <c r="V34" s="211"/>
      <c r="W34" s="211">
        <v>0</v>
      </c>
      <c r="X34" s="211"/>
      <c r="Y34" s="212">
        <v>0</v>
      </c>
      <c r="Z34" s="209">
        <v>15</v>
      </c>
      <c r="AA34" s="209">
        <v>0</v>
      </c>
      <c r="AB34" s="210">
        <v>0</v>
      </c>
      <c r="AC34" s="211">
        <v>0</v>
      </c>
      <c r="AD34" s="211">
        <v>1</v>
      </c>
      <c r="AE34" s="211">
        <v>0</v>
      </c>
      <c r="AF34" s="211"/>
      <c r="AG34" s="211">
        <v>0</v>
      </c>
      <c r="AH34" s="211">
        <v>0</v>
      </c>
      <c r="AI34" s="212">
        <v>1</v>
      </c>
      <c r="AJ34" s="210">
        <v>0</v>
      </c>
      <c r="AK34" s="211">
        <v>0</v>
      </c>
      <c r="AL34" s="211">
        <v>0</v>
      </c>
      <c r="AM34" s="211"/>
      <c r="AN34" s="211"/>
      <c r="AO34" s="211"/>
      <c r="AP34" s="212">
        <v>0</v>
      </c>
      <c r="AQ34" s="209"/>
      <c r="AR34" s="209">
        <v>0</v>
      </c>
      <c r="AS34" s="210">
        <v>0</v>
      </c>
      <c r="AT34" s="211">
        <v>0</v>
      </c>
      <c r="AU34" s="211">
        <v>0</v>
      </c>
      <c r="AV34" s="211">
        <v>0</v>
      </c>
      <c r="AW34" s="212">
        <v>0</v>
      </c>
      <c r="AX34" s="210">
        <v>2</v>
      </c>
      <c r="AY34" s="211">
        <v>0</v>
      </c>
      <c r="AZ34" s="211">
        <v>7</v>
      </c>
      <c r="BA34" s="211">
        <v>10</v>
      </c>
      <c r="BB34" s="211"/>
      <c r="BC34" s="211"/>
      <c r="BD34" s="211">
        <v>1</v>
      </c>
      <c r="BE34" s="211">
        <v>0</v>
      </c>
      <c r="BF34" s="211">
        <v>0</v>
      </c>
      <c r="BG34" s="212">
        <v>20</v>
      </c>
      <c r="BH34" s="210"/>
      <c r="BI34" s="211"/>
      <c r="BJ34" s="212"/>
      <c r="BK34" s="209">
        <v>0</v>
      </c>
      <c r="BL34" s="209">
        <v>490</v>
      </c>
      <c r="BM34" s="209">
        <v>0</v>
      </c>
      <c r="BN34" s="209">
        <v>633</v>
      </c>
      <c r="BO34" s="209">
        <v>100</v>
      </c>
      <c r="BP34" s="213">
        <v>0</v>
      </c>
      <c r="BQ34" s="214">
        <v>0</v>
      </c>
      <c r="BR34" s="211"/>
      <c r="BS34" s="213">
        <v>0</v>
      </c>
      <c r="BT34" s="233">
        <v>1952</v>
      </c>
      <c r="BU34" s="215">
        <f>1952/615477</f>
        <v>3.171523874978269E-3</v>
      </c>
    </row>
    <row r="35" spans="2:73" ht="12.75" thickBot="1" x14ac:dyDescent="0.25">
      <c r="B35" s="223" t="s">
        <v>417</v>
      </c>
      <c r="C35" s="252">
        <v>0</v>
      </c>
      <c r="D35" s="253">
        <v>14</v>
      </c>
      <c r="E35" s="254">
        <v>667</v>
      </c>
      <c r="F35" s="254">
        <v>3</v>
      </c>
      <c r="G35" s="254">
        <v>0</v>
      </c>
      <c r="H35" s="254">
        <v>0</v>
      </c>
      <c r="I35" s="255">
        <v>684</v>
      </c>
      <c r="J35" s="253">
        <v>0</v>
      </c>
      <c r="K35" s="253">
        <v>2778</v>
      </c>
      <c r="L35" s="254">
        <v>0</v>
      </c>
      <c r="M35" s="254"/>
      <c r="N35" s="255">
        <v>2778</v>
      </c>
      <c r="O35" s="253">
        <v>0</v>
      </c>
      <c r="P35" s="254">
        <v>0</v>
      </c>
      <c r="Q35" s="255">
        <v>0</v>
      </c>
      <c r="R35" s="252">
        <v>0</v>
      </c>
      <c r="S35" s="252">
        <v>0</v>
      </c>
      <c r="T35" s="256"/>
      <c r="U35" s="254">
        <v>10</v>
      </c>
      <c r="V35" s="254">
        <v>2</v>
      </c>
      <c r="W35" s="254">
        <v>0</v>
      </c>
      <c r="X35" s="254"/>
      <c r="Y35" s="255">
        <v>12</v>
      </c>
      <c r="Z35" s="252">
        <v>15</v>
      </c>
      <c r="AA35" s="252">
        <v>0</v>
      </c>
      <c r="AB35" s="253">
        <v>0</v>
      </c>
      <c r="AC35" s="254">
        <v>0</v>
      </c>
      <c r="AD35" s="254">
        <v>55</v>
      </c>
      <c r="AE35" s="254">
        <v>0</v>
      </c>
      <c r="AF35" s="254"/>
      <c r="AG35" s="254">
        <v>0</v>
      </c>
      <c r="AH35" s="254">
        <v>0</v>
      </c>
      <c r="AI35" s="255">
        <v>55</v>
      </c>
      <c r="AJ35" s="253">
        <v>0</v>
      </c>
      <c r="AK35" s="254">
        <v>23</v>
      </c>
      <c r="AL35" s="254">
        <v>0</v>
      </c>
      <c r="AM35" s="254">
        <v>0</v>
      </c>
      <c r="AN35" s="254"/>
      <c r="AO35" s="254"/>
      <c r="AP35" s="255">
        <v>23</v>
      </c>
      <c r="AQ35" s="252"/>
      <c r="AR35" s="252">
        <v>0</v>
      </c>
      <c r="AS35" s="253">
        <v>0</v>
      </c>
      <c r="AT35" s="254">
        <v>0</v>
      </c>
      <c r="AU35" s="254">
        <v>0</v>
      </c>
      <c r="AV35" s="254">
        <v>0</v>
      </c>
      <c r="AW35" s="255">
        <v>0</v>
      </c>
      <c r="AX35" s="253">
        <v>1323</v>
      </c>
      <c r="AY35" s="254">
        <v>0</v>
      </c>
      <c r="AZ35" s="254">
        <v>685</v>
      </c>
      <c r="BA35" s="254">
        <v>2296</v>
      </c>
      <c r="BB35" s="254">
        <v>0</v>
      </c>
      <c r="BC35" s="254">
        <v>4</v>
      </c>
      <c r="BD35" s="254">
        <v>20</v>
      </c>
      <c r="BE35" s="254">
        <v>0</v>
      </c>
      <c r="BF35" s="254">
        <v>0</v>
      </c>
      <c r="BG35" s="255">
        <v>4328</v>
      </c>
      <c r="BH35" s="253"/>
      <c r="BI35" s="254"/>
      <c r="BJ35" s="255"/>
      <c r="BK35" s="252">
        <v>0</v>
      </c>
      <c r="BL35" s="252">
        <v>493</v>
      </c>
      <c r="BM35" s="252">
        <v>0</v>
      </c>
      <c r="BN35" s="252">
        <v>665</v>
      </c>
      <c r="BO35" s="252">
        <v>113</v>
      </c>
      <c r="BP35" s="256">
        <v>0</v>
      </c>
      <c r="BQ35" s="257">
        <v>0</v>
      </c>
      <c r="BR35" s="254"/>
      <c r="BS35" s="256">
        <v>0</v>
      </c>
      <c r="BT35" s="234">
        <v>9166</v>
      </c>
      <c r="BU35" s="258">
        <f>9166/615477</f>
        <v>1.4892514261296523E-2</v>
      </c>
    </row>
    <row r="36" spans="2:73" x14ac:dyDescent="0.2">
      <c r="B36" s="208" t="s">
        <v>442</v>
      </c>
      <c r="C36" s="209">
        <v>0</v>
      </c>
      <c r="D36" s="210"/>
      <c r="E36" s="211">
        <v>26</v>
      </c>
      <c r="F36" s="211"/>
      <c r="G36" s="211"/>
      <c r="H36" s="211"/>
      <c r="I36" s="212">
        <v>26</v>
      </c>
      <c r="J36" s="210"/>
      <c r="K36" s="210">
        <v>13</v>
      </c>
      <c r="L36" s="211"/>
      <c r="M36" s="211"/>
      <c r="N36" s="212">
        <v>13</v>
      </c>
      <c r="O36" s="210"/>
      <c r="P36" s="211"/>
      <c r="Q36" s="212"/>
      <c r="R36" s="209"/>
      <c r="S36" s="209"/>
      <c r="T36" s="213"/>
      <c r="U36" s="211"/>
      <c r="V36" s="211"/>
      <c r="W36" s="211"/>
      <c r="X36" s="211"/>
      <c r="Y36" s="212"/>
      <c r="Z36" s="209"/>
      <c r="AA36" s="209">
        <v>0</v>
      </c>
      <c r="AB36" s="210">
        <v>0</v>
      </c>
      <c r="AC36" s="211">
        <v>0</v>
      </c>
      <c r="AD36" s="211">
        <v>4</v>
      </c>
      <c r="AE36" s="211">
        <v>0</v>
      </c>
      <c r="AF36" s="211"/>
      <c r="AG36" s="211"/>
      <c r="AH36" s="211"/>
      <c r="AI36" s="212">
        <v>4</v>
      </c>
      <c r="AJ36" s="210"/>
      <c r="AK36" s="211"/>
      <c r="AL36" s="211">
        <v>0</v>
      </c>
      <c r="AM36" s="211"/>
      <c r="AN36" s="211"/>
      <c r="AO36" s="211"/>
      <c r="AP36" s="212">
        <v>0</v>
      </c>
      <c r="AQ36" s="209"/>
      <c r="AR36" s="209">
        <v>0</v>
      </c>
      <c r="AS36" s="210">
        <v>0</v>
      </c>
      <c r="AT36" s="211"/>
      <c r="AU36" s="211"/>
      <c r="AV36" s="211"/>
      <c r="AW36" s="212">
        <v>0</v>
      </c>
      <c r="AX36" s="210">
        <v>0</v>
      </c>
      <c r="AY36" s="211">
        <v>0</v>
      </c>
      <c r="AZ36" s="211">
        <v>1</v>
      </c>
      <c r="BA36" s="211"/>
      <c r="BB36" s="211"/>
      <c r="BC36" s="211"/>
      <c r="BD36" s="211"/>
      <c r="BE36" s="211"/>
      <c r="BF36" s="211"/>
      <c r="BG36" s="212">
        <v>1</v>
      </c>
      <c r="BH36" s="210"/>
      <c r="BI36" s="211"/>
      <c r="BJ36" s="212"/>
      <c r="BK36" s="209"/>
      <c r="BL36" s="209">
        <v>2</v>
      </c>
      <c r="BM36" s="209"/>
      <c r="BN36" s="209">
        <v>18</v>
      </c>
      <c r="BO36" s="209">
        <v>1</v>
      </c>
      <c r="BP36" s="213"/>
      <c r="BQ36" s="214"/>
      <c r="BR36" s="211"/>
      <c r="BS36" s="213"/>
      <c r="BT36" s="233">
        <v>65</v>
      </c>
      <c r="BU36" s="215">
        <f>65/615477</f>
        <v>1.0560914542704276E-4</v>
      </c>
    </row>
    <row r="37" spans="2:73" x14ac:dyDescent="0.2">
      <c r="B37" s="208" t="s">
        <v>443</v>
      </c>
      <c r="C37" s="209">
        <v>0</v>
      </c>
      <c r="D37" s="210">
        <v>1</v>
      </c>
      <c r="E37" s="211">
        <v>356</v>
      </c>
      <c r="F37" s="211">
        <v>3</v>
      </c>
      <c r="G37" s="211"/>
      <c r="H37" s="211"/>
      <c r="I37" s="212">
        <v>360</v>
      </c>
      <c r="J37" s="210"/>
      <c r="K37" s="210">
        <v>1296</v>
      </c>
      <c r="L37" s="211"/>
      <c r="M37" s="211"/>
      <c r="N37" s="212">
        <v>1296</v>
      </c>
      <c r="O37" s="210">
        <v>0</v>
      </c>
      <c r="P37" s="211"/>
      <c r="Q37" s="212">
        <v>0</v>
      </c>
      <c r="R37" s="209"/>
      <c r="S37" s="209">
        <v>0</v>
      </c>
      <c r="T37" s="213"/>
      <c r="U37" s="211">
        <v>1</v>
      </c>
      <c r="V37" s="211">
        <v>22</v>
      </c>
      <c r="W37" s="211">
        <v>0</v>
      </c>
      <c r="X37" s="211">
        <v>0</v>
      </c>
      <c r="Y37" s="212">
        <v>23</v>
      </c>
      <c r="Z37" s="209">
        <v>2</v>
      </c>
      <c r="AA37" s="209">
        <v>0</v>
      </c>
      <c r="AB37" s="210">
        <v>0</v>
      </c>
      <c r="AC37" s="211">
        <v>0</v>
      </c>
      <c r="AD37" s="211">
        <v>89</v>
      </c>
      <c r="AE37" s="211">
        <v>0</v>
      </c>
      <c r="AF37" s="211"/>
      <c r="AG37" s="211">
        <v>0</v>
      </c>
      <c r="AH37" s="211">
        <v>0</v>
      </c>
      <c r="AI37" s="212">
        <v>89</v>
      </c>
      <c r="AJ37" s="210">
        <v>0</v>
      </c>
      <c r="AK37" s="211">
        <v>9</v>
      </c>
      <c r="AL37" s="211">
        <v>0</v>
      </c>
      <c r="AM37" s="211"/>
      <c r="AN37" s="211"/>
      <c r="AO37" s="211"/>
      <c r="AP37" s="212">
        <v>9</v>
      </c>
      <c r="AQ37" s="209"/>
      <c r="AR37" s="209">
        <v>0</v>
      </c>
      <c r="AS37" s="210">
        <v>0</v>
      </c>
      <c r="AT37" s="211">
        <v>0</v>
      </c>
      <c r="AU37" s="211">
        <v>0</v>
      </c>
      <c r="AV37" s="211">
        <v>0</v>
      </c>
      <c r="AW37" s="212">
        <v>0</v>
      </c>
      <c r="AX37" s="210">
        <v>10</v>
      </c>
      <c r="AY37" s="211">
        <v>0</v>
      </c>
      <c r="AZ37" s="211">
        <v>314</v>
      </c>
      <c r="BA37" s="211">
        <v>3</v>
      </c>
      <c r="BB37" s="211">
        <v>0</v>
      </c>
      <c r="BC37" s="211">
        <v>0</v>
      </c>
      <c r="BD37" s="211">
        <v>0</v>
      </c>
      <c r="BE37" s="211">
        <v>0</v>
      </c>
      <c r="BF37" s="211"/>
      <c r="BG37" s="212">
        <v>327</v>
      </c>
      <c r="BH37" s="210"/>
      <c r="BI37" s="211"/>
      <c r="BJ37" s="212"/>
      <c r="BK37" s="209"/>
      <c r="BL37" s="209">
        <v>173</v>
      </c>
      <c r="BM37" s="209"/>
      <c r="BN37" s="209">
        <v>566</v>
      </c>
      <c r="BO37" s="209">
        <v>44</v>
      </c>
      <c r="BP37" s="213"/>
      <c r="BQ37" s="214">
        <v>0</v>
      </c>
      <c r="BR37" s="211"/>
      <c r="BS37" s="213">
        <v>0</v>
      </c>
      <c r="BT37" s="233">
        <v>2889</v>
      </c>
      <c r="BU37" s="215">
        <f>2889/615477</f>
        <v>4.6939203252111773E-3</v>
      </c>
    </row>
    <row r="38" spans="2:73" x14ac:dyDescent="0.2">
      <c r="B38" s="208" t="s">
        <v>444</v>
      </c>
      <c r="C38" s="209">
        <v>0</v>
      </c>
      <c r="D38" s="210">
        <v>37</v>
      </c>
      <c r="E38" s="211">
        <v>1644</v>
      </c>
      <c r="F38" s="211"/>
      <c r="G38" s="211"/>
      <c r="H38" s="211"/>
      <c r="I38" s="212">
        <v>1681</v>
      </c>
      <c r="J38" s="210"/>
      <c r="K38" s="210">
        <v>511</v>
      </c>
      <c r="L38" s="211"/>
      <c r="M38" s="211"/>
      <c r="N38" s="212">
        <v>511</v>
      </c>
      <c r="O38" s="210">
        <v>0</v>
      </c>
      <c r="P38" s="211">
        <v>0</v>
      </c>
      <c r="Q38" s="212">
        <v>0</v>
      </c>
      <c r="R38" s="209"/>
      <c r="S38" s="209">
        <v>0</v>
      </c>
      <c r="T38" s="213"/>
      <c r="U38" s="211"/>
      <c r="V38" s="211">
        <v>2</v>
      </c>
      <c r="W38" s="211">
        <v>0</v>
      </c>
      <c r="X38" s="211">
        <v>0</v>
      </c>
      <c r="Y38" s="212">
        <v>2</v>
      </c>
      <c r="Z38" s="209"/>
      <c r="AA38" s="209">
        <v>0</v>
      </c>
      <c r="AB38" s="210">
        <v>0</v>
      </c>
      <c r="AC38" s="211">
        <v>0</v>
      </c>
      <c r="AD38" s="211">
        <v>3</v>
      </c>
      <c r="AE38" s="211">
        <v>0</v>
      </c>
      <c r="AF38" s="211">
        <v>0</v>
      </c>
      <c r="AG38" s="211">
        <v>0</v>
      </c>
      <c r="AH38" s="211">
        <v>0</v>
      </c>
      <c r="AI38" s="212">
        <v>3</v>
      </c>
      <c r="AJ38" s="210">
        <v>0</v>
      </c>
      <c r="AK38" s="211">
        <v>0</v>
      </c>
      <c r="AL38" s="211">
        <v>0</v>
      </c>
      <c r="AM38" s="211"/>
      <c r="AN38" s="211"/>
      <c r="AO38" s="211"/>
      <c r="AP38" s="212">
        <v>0</v>
      </c>
      <c r="AQ38" s="209"/>
      <c r="AR38" s="209">
        <v>0</v>
      </c>
      <c r="AS38" s="210">
        <v>0</v>
      </c>
      <c r="AT38" s="211">
        <v>0</v>
      </c>
      <c r="AU38" s="211">
        <v>0</v>
      </c>
      <c r="AV38" s="211"/>
      <c r="AW38" s="212">
        <v>0</v>
      </c>
      <c r="AX38" s="210">
        <v>6</v>
      </c>
      <c r="AY38" s="211">
        <v>0</v>
      </c>
      <c r="AZ38" s="211">
        <v>1727</v>
      </c>
      <c r="BA38" s="211">
        <v>11</v>
      </c>
      <c r="BB38" s="211">
        <v>0</v>
      </c>
      <c r="BC38" s="211">
        <v>0</v>
      </c>
      <c r="BD38" s="211">
        <v>0</v>
      </c>
      <c r="BE38" s="211">
        <v>0</v>
      </c>
      <c r="BF38" s="211"/>
      <c r="BG38" s="212">
        <v>1744</v>
      </c>
      <c r="BH38" s="210">
        <v>0</v>
      </c>
      <c r="BI38" s="211">
        <v>0</v>
      </c>
      <c r="BJ38" s="212">
        <v>0</v>
      </c>
      <c r="BK38" s="209"/>
      <c r="BL38" s="209">
        <v>50</v>
      </c>
      <c r="BM38" s="209"/>
      <c r="BN38" s="209">
        <v>391</v>
      </c>
      <c r="BO38" s="209"/>
      <c r="BP38" s="213"/>
      <c r="BQ38" s="214">
        <v>0</v>
      </c>
      <c r="BR38" s="211"/>
      <c r="BS38" s="213">
        <v>0</v>
      </c>
      <c r="BT38" s="233">
        <v>4382</v>
      </c>
      <c r="BU38" s="215">
        <f>4382/615477</f>
        <v>7.1196811578661751E-3</v>
      </c>
    </row>
    <row r="39" spans="2:73" x14ac:dyDescent="0.2">
      <c r="B39" s="208" t="s">
        <v>445</v>
      </c>
      <c r="C39" s="209">
        <v>0</v>
      </c>
      <c r="D39" s="210">
        <v>318</v>
      </c>
      <c r="E39" s="211">
        <v>5216</v>
      </c>
      <c r="F39" s="211">
        <v>1</v>
      </c>
      <c r="G39" s="211">
        <v>0</v>
      </c>
      <c r="H39" s="211">
        <v>0</v>
      </c>
      <c r="I39" s="212">
        <v>5535</v>
      </c>
      <c r="J39" s="210"/>
      <c r="K39" s="210">
        <v>942</v>
      </c>
      <c r="L39" s="211">
        <v>0</v>
      </c>
      <c r="M39" s="211"/>
      <c r="N39" s="212">
        <v>942</v>
      </c>
      <c r="O39" s="210">
        <v>0</v>
      </c>
      <c r="P39" s="211">
        <v>0</v>
      </c>
      <c r="Q39" s="212">
        <v>0</v>
      </c>
      <c r="R39" s="209">
        <v>0</v>
      </c>
      <c r="S39" s="209">
        <v>0</v>
      </c>
      <c r="T39" s="213">
        <v>0</v>
      </c>
      <c r="U39" s="211">
        <v>0</v>
      </c>
      <c r="V39" s="211">
        <v>3</v>
      </c>
      <c r="W39" s="211">
        <v>0</v>
      </c>
      <c r="X39" s="211">
        <v>0</v>
      </c>
      <c r="Y39" s="212">
        <v>3</v>
      </c>
      <c r="Z39" s="209">
        <v>33</v>
      </c>
      <c r="AA39" s="209">
        <v>0</v>
      </c>
      <c r="AB39" s="210">
        <v>0</v>
      </c>
      <c r="AC39" s="211">
        <v>0</v>
      </c>
      <c r="AD39" s="211">
        <v>61</v>
      </c>
      <c r="AE39" s="211">
        <v>0</v>
      </c>
      <c r="AF39" s="211">
        <v>0</v>
      </c>
      <c r="AG39" s="211">
        <v>0</v>
      </c>
      <c r="AH39" s="211">
        <v>0</v>
      </c>
      <c r="AI39" s="212">
        <v>61</v>
      </c>
      <c r="AJ39" s="210">
        <v>0</v>
      </c>
      <c r="AK39" s="211">
        <v>145</v>
      </c>
      <c r="AL39" s="211">
        <v>0</v>
      </c>
      <c r="AM39" s="211"/>
      <c r="AN39" s="211">
        <v>0</v>
      </c>
      <c r="AO39" s="211"/>
      <c r="AP39" s="212">
        <v>145</v>
      </c>
      <c r="AQ39" s="209"/>
      <c r="AR39" s="209">
        <v>0</v>
      </c>
      <c r="AS39" s="210">
        <v>0</v>
      </c>
      <c r="AT39" s="211">
        <v>0</v>
      </c>
      <c r="AU39" s="211">
        <v>0</v>
      </c>
      <c r="AV39" s="211">
        <v>0</v>
      </c>
      <c r="AW39" s="212">
        <v>0</v>
      </c>
      <c r="AX39" s="210">
        <v>6</v>
      </c>
      <c r="AY39" s="211">
        <v>123</v>
      </c>
      <c r="AZ39" s="211">
        <v>2776</v>
      </c>
      <c r="BA39" s="211">
        <v>127</v>
      </c>
      <c r="BB39" s="211">
        <v>0</v>
      </c>
      <c r="BC39" s="211">
        <v>0</v>
      </c>
      <c r="BD39" s="211">
        <v>0</v>
      </c>
      <c r="BE39" s="211">
        <v>0</v>
      </c>
      <c r="BF39" s="211">
        <v>0</v>
      </c>
      <c r="BG39" s="212">
        <v>3032</v>
      </c>
      <c r="BH39" s="210">
        <v>0</v>
      </c>
      <c r="BI39" s="211">
        <v>0</v>
      </c>
      <c r="BJ39" s="212">
        <v>0</v>
      </c>
      <c r="BK39" s="209">
        <v>0</v>
      </c>
      <c r="BL39" s="209">
        <v>1635</v>
      </c>
      <c r="BM39" s="209">
        <v>123</v>
      </c>
      <c r="BN39" s="209">
        <v>4274</v>
      </c>
      <c r="BO39" s="209">
        <v>674</v>
      </c>
      <c r="BP39" s="213">
        <v>0</v>
      </c>
      <c r="BQ39" s="214">
        <v>0</v>
      </c>
      <c r="BR39" s="211">
        <v>0</v>
      </c>
      <c r="BS39" s="213">
        <v>0</v>
      </c>
      <c r="BT39" s="233">
        <v>16457</v>
      </c>
      <c r="BU39" s="215">
        <f>16457/615477</f>
        <v>2.6738610866043736E-2</v>
      </c>
    </row>
    <row r="40" spans="2:73" x14ac:dyDescent="0.2">
      <c r="B40" s="208" t="s">
        <v>446</v>
      </c>
      <c r="C40" s="209">
        <v>0</v>
      </c>
      <c r="D40" s="210">
        <v>58</v>
      </c>
      <c r="E40" s="211">
        <v>994</v>
      </c>
      <c r="F40" s="211">
        <v>1</v>
      </c>
      <c r="G40" s="211">
        <v>0</v>
      </c>
      <c r="H40" s="211"/>
      <c r="I40" s="212">
        <v>1053</v>
      </c>
      <c r="J40" s="210">
        <v>0</v>
      </c>
      <c r="K40" s="210">
        <v>2836</v>
      </c>
      <c r="L40" s="211"/>
      <c r="M40" s="211"/>
      <c r="N40" s="212">
        <v>2836</v>
      </c>
      <c r="O40" s="210">
        <v>0</v>
      </c>
      <c r="P40" s="211">
        <v>0</v>
      </c>
      <c r="Q40" s="212">
        <v>0</v>
      </c>
      <c r="R40" s="209">
        <v>0</v>
      </c>
      <c r="S40" s="209">
        <v>0</v>
      </c>
      <c r="T40" s="213"/>
      <c r="U40" s="211">
        <v>9</v>
      </c>
      <c r="V40" s="211">
        <v>0</v>
      </c>
      <c r="W40" s="211">
        <v>0</v>
      </c>
      <c r="X40" s="211"/>
      <c r="Y40" s="212">
        <v>9</v>
      </c>
      <c r="Z40" s="209"/>
      <c r="AA40" s="209">
        <v>0</v>
      </c>
      <c r="AB40" s="210">
        <v>0</v>
      </c>
      <c r="AC40" s="211">
        <v>0</v>
      </c>
      <c r="AD40" s="211">
        <v>92</v>
      </c>
      <c r="AE40" s="211">
        <v>0</v>
      </c>
      <c r="AF40" s="211">
        <v>0</v>
      </c>
      <c r="AG40" s="211">
        <v>0</v>
      </c>
      <c r="AH40" s="211">
        <v>0</v>
      </c>
      <c r="AI40" s="212">
        <v>92</v>
      </c>
      <c r="AJ40" s="210">
        <v>0</v>
      </c>
      <c r="AK40" s="211">
        <v>15</v>
      </c>
      <c r="AL40" s="211">
        <v>0</v>
      </c>
      <c r="AM40" s="211"/>
      <c r="AN40" s="211">
        <v>0</v>
      </c>
      <c r="AO40" s="211"/>
      <c r="AP40" s="212">
        <v>15</v>
      </c>
      <c r="AQ40" s="209"/>
      <c r="AR40" s="209">
        <v>0</v>
      </c>
      <c r="AS40" s="210">
        <v>0</v>
      </c>
      <c r="AT40" s="211">
        <v>0</v>
      </c>
      <c r="AU40" s="211">
        <v>0</v>
      </c>
      <c r="AV40" s="211">
        <v>0</v>
      </c>
      <c r="AW40" s="212">
        <v>0</v>
      </c>
      <c r="AX40" s="210">
        <v>10</v>
      </c>
      <c r="AY40" s="211">
        <v>1</v>
      </c>
      <c r="AZ40" s="211">
        <v>891</v>
      </c>
      <c r="BA40" s="211">
        <v>42</v>
      </c>
      <c r="BB40" s="211">
        <v>0</v>
      </c>
      <c r="BC40" s="211">
        <v>0</v>
      </c>
      <c r="BD40" s="211">
        <v>0</v>
      </c>
      <c r="BE40" s="211">
        <v>0</v>
      </c>
      <c r="BF40" s="211">
        <v>0</v>
      </c>
      <c r="BG40" s="212">
        <v>944</v>
      </c>
      <c r="BH40" s="210">
        <v>0</v>
      </c>
      <c r="BI40" s="211">
        <v>0</v>
      </c>
      <c r="BJ40" s="212">
        <v>0</v>
      </c>
      <c r="BK40" s="209">
        <v>0</v>
      </c>
      <c r="BL40" s="209">
        <v>503</v>
      </c>
      <c r="BM40" s="209"/>
      <c r="BN40" s="209">
        <v>3304</v>
      </c>
      <c r="BO40" s="209">
        <v>117</v>
      </c>
      <c r="BP40" s="213">
        <v>0</v>
      </c>
      <c r="BQ40" s="214">
        <v>0</v>
      </c>
      <c r="BR40" s="211">
        <v>0</v>
      </c>
      <c r="BS40" s="213">
        <v>0</v>
      </c>
      <c r="BT40" s="233">
        <v>8873</v>
      </c>
      <c r="BU40" s="215">
        <f>8873/615477</f>
        <v>1.4416460728833083E-2</v>
      </c>
    </row>
    <row r="41" spans="2:73" x14ac:dyDescent="0.2">
      <c r="B41" s="208" t="s">
        <v>274</v>
      </c>
      <c r="C41" s="209">
        <v>0</v>
      </c>
      <c r="D41" s="210">
        <v>0</v>
      </c>
      <c r="E41" s="211">
        <v>21</v>
      </c>
      <c r="F41" s="211"/>
      <c r="G41" s="211">
        <v>0</v>
      </c>
      <c r="H41" s="211"/>
      <c r="I41" s="212">
        <v>21</v>
      </c>
      <c r="J41" s="210"/>
      <c r="K41" s="210">
        <v>18</v>
      </c>
      <c r="L41" s="211"/>
      <c r="M41" s="211"/>
      <c r="N41" s="212">
        <v>18</v>
      </c>
      <c r="O41" s="210">
        <v>0</v>
      </c>
      <c r="P41" s="211"/>
      <c r="Q41" s="212">
        <v>0</v>
      </c>
      <c r="R41" s="209"/>
      <c r="S41" s="209">
        <v>0</v>
      </c>
      <c r="T41" s="213"/>
      <c r="U41" s="211"/>
      <c r="V41" s="211"/>
      <c r="W41" s="211"/>
      <c r="X41" s="211"/>
      <c r="Y41" s="212"/>
      <c r="Z41" s="209"/>
      <c r="AA41" s="209"/>
      <c r="AB41" s="210">
        <v>0</v>
      </c>
      <c r="AC41" s="211">
        <v>0</v>
      </c>
      <c r="AD41" s="211"/>
      <c r="AE41" s="211">
        <v>0</v>
      </c>
      <c r="AF41" s="211">
        <v>0</v>
      </c>
      <c r="AG41" s="211">
        <v>0</v>
      </c>
      <c r="AH41" s="211">
        <v>0</v>
      </c>
      <c r="AI41" s="212">
        <v>0</v>
      </c>
      <c r="AJ41" s="210">
        <v>0</v>
      </c>
      <c r="AK41" s="211">
        <v>3</v>
      </c>
      <c r="AL41" s="211">
        <v>0</v>
      </c>
      <c r="AM41" s="211"/>
      <c r="AN41" s="211"/>
      <c r="AO41" s="211"/>
      <c r="AP41" s="212">
        <v>3</v>
      </c>
      <c r="AQ41" s="209"/>
      <c r="AR41" s="209">
        <v>0</v>
      </c>
      <c r="AS41" s="210">
        <v>0</v>
      </c>
      <c r="AT41" s="211">
        <v>0</v>
      </c>
      <c r="AU41" s="211">
        <v>0</v>
      </c>
      <c r="AV41" s="211"/>
      <c r="AW41" s="212">
        <v>0</v>
      </c>
      <c r="AX41" s="210">
        <v>12</v>
      </c>
      <c r="AY41" s="211">
        <v>0</v>
      </c>
      <c r="AZ41" s="211">
        <v>5</v>
      </c>
      <c r="BA41" s="211">
        <v>5</v>
      </c>
      <c r="BB41" s="211">
        <v>0</v>
      </c>
      <c r="BC41" s="211">
        <v>0</v>
      </c>
      <c r="BD41" s="211">
        <v>0</v>
      </c>
      <c r="BE41" s="211"/>
      <c r="BF41" s="211"/>
      <c r="BG41" s="212">
        <v>22</v>
      </c>
      <c r="BH41" s="210"/>
      <c r="BI41" s="211">
        <v>0</v>
      </c>
      <c r="BJ41" s="212">
        <v>0</v>
      </c>
      <c r="BK41" s="209"/>
      <c r="BL41" s="209">
        <v>11</v>
      </c>
      <c r="BM41" s="209"/>
      <c r="BN41" s="209">
        <v>24</v>
      </c>
      <c r="BO41" s="209"/>
      <c r="BP41" s="213">
        <v>0</v>
      </c>
      <c r="BQ41" s="214"/>
      <c r="BR41" s="211"/>
      <c r="BS41" s="213">
        <v>0</v>
      </c>
      <c r="BT41" s="233">
        <v>99</v>
      </c>
      <c r="BU41" s="215">
        <f>99/615477</f>
        <v>1.6085085226580359E-4</v>
      </c>
    </row>
    <row r="42" spans="2:73" x14ac:dyDescent="0.2">
      <c r="B42" s="208" t="s">
        <v>447</v>
      </c>
      <c r="C42" s="209"/>
      <c r="D42" s="210">
        <v>1</v>
      </c>
      <c r="E42" s="211">
        <v>27</v>
      </c>
      <c r="F42" s="211"/>
      <c r="G42" s="211"/>
      <c r="H42" s="211"/>
      <c r="I42" s="212">
        <v>28</v>
      </c>
      <c r="J42" s="210"/>
      <c r="K42" s="210">
        <v>488</v>
      </c>
      <c r="L42" s="211">
        <v>0</v>
      </c>
      <c r="M42" s="211"/>
      <c r="N42" s="212">
        <v>488</v>
      </c>
      <c r="O42" s="210">
        <v>0</v>
      </c>
      <c r="P42" s="211"/>
      <c r="Q42" s="212">
        <v>0</v>
      </c>
      <c r="R42" s="209"/>
      <c r="S42" s="209"/>
      <c r="T42" s="213"/>
      <c r="U42" s="211"/>
      <c r="V42" s="211">
        <v>20</v>
      </c>
      <c r="W42" s="211"/>
      <c r="X42" s="211"/>
      <c r="Y42" s="212">
        <v>20</v>
      </c>
      <c r="Z42" s="209"/>
      <c r="AA42" s="209"/>
      <c r="AB42" s="210">
        <v>0</v>
      </c>
      <c r="AC42" s="211">
        <v>0</v>
      </c>
      <c r="AD42" s="211">
        <v>78</v>
      </c>
      <c r="AE42" s="211"/>
      <c r="AF42" s="211"/>
      <c r="AG42" s="211">
        <v>0</v>
      </c>
      <c r="AH42" s="211">
        <v>0</v>
      </c>
      <c r="AI42" s="212">
        <v>78</v>
      </c>
      <c r="AJ42" s="210"/>
      <c r="AK42" s="211">
        <v>0</v>
      </c>
      <c r="AL42" s="211"/>
      <c r="AM42" s="211"/>
      <c r="AN42" s="211"/>
      <c r="AO42" s="211"/>
      <c r="AP42" s="212">
        <v>0</v>
      </c>
      <c r="AQ42" s="209"/>
      <c r="AR42" s="209">
        <v>0</v>
      </c>
      <c r="AS42" s="210">
        <v>0</v>
      </c>
      <c r="AT42" s="211">
        <v>0</v>
      </c>
      <c r="AU42" s="211">
        <v>0</v>
      </c>
      <c r="AV42" s="211"/>
      <c r="AW42" s="212">
        <v>0</v>
      </c>
      <c r="AX42" s="210">
        <v>3</v>
      </c>
      <c r="AY42" s="211">
        <v>0</v>
      </c>
      <c r="AZ42" s="211">
        <v>153</v>
      </c>
      <c r="BA42" s="211">
        <v>13</v>
      </c>
      <c r="BB42" s="211">
        <v>0</v>
      </c>
      <c r="BC42" s="211">
        <v>0</v>
      </c>
      <c r="BD42" s="211">
        <v>0</v>
      </c>
      <c r="BE42" s="211"/>
      <c r="BF42" s="211"/>
      <c r="BG42" s="212">
        <v>169</v>
      </c>
      <c r="BH42" s="210"/>
      <c r="BI42" s="211"/>
      <c r="BJ42" s="212"/>
      <c r="BK42" s="209"/>
      <c r="BL42" s="209">
        <v>0</v>
      </c>
      <c r="BM42" s="209"/>
      <c r="BN42" s="209">
        <v>16</v>
      </c>
      <c r="BO42" s="209"/>
      <c r="BP42" s="213"/>
      <c r="BQ42" s="214"/>
      <c r="BR42" s="211"/>
      <c r="BS42" s="213"/>
      <c r="BT42" s="233">
        <v>799</v>
      </c>
      <c r="BU42" s="215">
        <f>799/615477</f>
        <v>1.2981801107108796E-3</v>
      </c>
    </row>
    <row r="43" spans="2:73" x14ac:dyDescent="0.2">
      <c r="B43" s="208" t="s">
        <v>51</v>
      </c>
      <c r="C43" s="209">
        <v>0</v>
      </c>
      <c r="D43" s="210"/>
      <c r="E43" s="211">
        <v>39</v>
      </c>
      <c r="F43" s="211"/>
      <c r="G43" s="211"/>
      <c r="H43" s="211"/>
      <c r="I43" s="212">
        <v>39</v>
      </c>
      <c r="J43" s="210"/>
      <c r="K43" s="210">
        <v>57</v>
      </c>
      <c r="L43" s="211"/>
      <c r="M43" s="211"/>
      <c r="N43" s="212">
        <v>57</v>
      </c>
      <c r="O43" s="210">
        <v>0</v>
      </c>
      <c r="P43" s="211">
        <v>0</v>
      </c>
      <c r="Q43" s="212">
        <v>0</v>
      </c>
      <c r="R43" s="209"/>
      <c r="S43" s="209">
        <v>0</v>
      </c>
      <c r="T43" s="213"/>
      <c r="U43" s="211">
        <v>1</v>
      </c>
      <c r="V43" s="211">
        <v>0</v>
      </c>
      <c r="W43" s="211"/>
      <c r="X43" s="211"/>
      <c r="Y43" s="212">
        <v>1</v>
      </c>
      <c r="Z43" s="209"/>
      <c r="AA43" s="209">
        <v>0</v>
      </c>
      <c r="AB43" s="210">
        <v>0</v>
      </c>
      <c r="AC43" s="211">
        <v>0</v>
      </c>
      <c r="AD43" s="211">
        <v>1</v>
      </c>
      <c r="AE43" s="211">
        <v>0</v>
      </c>
      <c r="AF43" s="211"/>
      <c r="AG43" s="211">
        <v>0</v>
      </c>
      <c r="AH43" s="211"/>
      <c r="AI43" s="212">
        <v>1</v>
      </c>
      <c r="AJ43" s="210">
        <v>0</v>
      </c>
      <c r="AK43" s="211">
        <v>0</v>
      </c>
      <c r="AL43" s="211">
        <v>0</v>
      </c>
      <c r="AM43" s="211"/>
      <c r="AN43" s="211"/>
      <c r="AO43" s="211"/>
      <c r="AP43" s="212">
        <v>0</v>
      </c>
      <c r="AQ43" s="209"/>
      <c r="AR43" s="209">
        <v>0</v>
      </c>
      <c r="AS43" s="210">
        <v>0</v>
      </c>
      <c r="AT43" s="211">
        <v>0</v>
      </c>
      <c r="AU43" s="211">
        <v>0</v>
      </c>
      <c r="AV43" s="211"/>
      <c r="AW43" s="212">
        <v>0</v>
      </c>
      <c r="AX43" s="210">
        <v>8</v>
      </c>
      <c r="AY43" s="211"/>
      <c r="AZ43" s="211">
        <v>7</v>
      </c>
      <c r="BA43" s="211">
        <v>0</v>
      </c>
      <c r="BB43" s="211"/>
      <c r="BC43" s="211"/>
      <c r="BD43" s="211">
        <v>1</v>
      </c>
      <c r="BE43" s="211"/>
      <c r="BF43" s="211"/>
      <c r="BG43" s="212">
        <v>16</v>
      </c>
      <c r="BH43" s="210"/>
      <c r="BI43" s="211"/>
      <c r="BJ43" s="212"/>
      <c r="BK43" s="209"/>
      <c r="BL43" s="209">
        <v>3</v>
      </c>
      <c r="BM43" s="209"/>
      <c r="BN43" s="209">
        <v>296</v>
      </c>
      <c r="BO43" s="209"/>
      <c r="BP43" s="213"/>
      <c r="BQ43" s="214"/>
      <c r="BR43" s="211"/>
      <c r="BS43" s="213"/>
      <c r="BT43" s="233">
        <v>413</v>
      </c>
      <c r="BU43" s="215">
        <f>413/615477</f>
        <v>6.7102426248259479E-4</v>
      </c>
    </row>
    <row r="44" spans="2:73" x14ac:dyDescent="0.2">
      <c r="B44" s="208" t="s">
        <v>448</v>
      </c>
      <c r="C44" s="209"/>
      <c r="D44" s="210">
        <v>0</v>
      </c>
      <c r="E44" s="211"/>
      <c r="F44" s="211"/>
      <c r="G44" s="211"/>
      <c r="H44" s="211"/>
      <c r="I44" s="212">
        <v>0</v>
      </c>
      <c r="J44" s="210"/>
      <c r="K44" s="210">
        <v>478</v>
      </c>
      <c r="L44" s="211"/>
      <c r="M44" s="211"/>
      <c r="N44" s="212">
        <v>478</v>
      </c>
      <c r="O44" s="210">
        <v>0</v>
      </c>
      <c r="P44" s="211"/>
      <c r="Q44" s="212">
        <v>0</v>
      </c>
      <c r="R44" s="209"/>
      <c r="S44" s="209"/>
      <c r="T44" s="213"/>
      <c r="U44" s="211"/>
      <c r="V44" s="211">
        <v>3</v>
      </c>
      <c r="W44" s="211"/>
      <c r="X44" s="211"/>
      <c r="Y44" s="212">
        <v>3</v>
      </c>
      <c r="Z44" s="209"/>
      <c r="AA44" s="209"/>
      <c r="AB44" s="210">
        <v>0</v>
      </c>
      <c r="AC44" s="211"/>
      <c r="AD44" s="211">
        <v>18</v>
      </c>
      <c r="AE44" s="211"/>
      <c r="AF44" s="211"/>
      <c r="AG44" s="211">
        <v>0</v>
      </c>
      <c r="AH44" s="211"/>
      <c r="AI44" s="212">
        <v>18</v>
      </c>
      <c r="AJ44" s="210"/>
      <c r="AK44" s="211">
        <v>1</v>
      </c>
      <c r="AL44" s="211"/>
      <c r="AM44" s="211">
        <v>0</v>
      </c>
      <c r="AN44" s="211"/>
      <c r="AO44" s="211"/>
      <c r="AP44" s="212">
        <v>1</v>
      </c>
      <c r="AQ44" s="209"/>
      <c r="AR44" s="209">
        <v>0</v>
      </c>
      <c r="AS44" s="210">
        <v>0</v>
      </c>
      <c r="AT44" s="211"/>
      <c r="AU44" s="211">
        <v>0</v>
      </c>
      <c r="AV44" s="211"/>
      <c r="AW44" s="212">
        <v>0</v>
      </c>
      <c r="AX44" s="210">
        <v>5</v>
      </c>
      <c r="AY44" s="211">
        <v>0</v>
      </c>
      <c r="AZ44" s="211">
        <v>67</v>
      </c>
      <c r="BA44" s="211">
        <v>1</v>
      </c>
      <c r="BB44" s="211">
        <v>0</v>
      </c>
      <c r="BC44" s="211">
        <v>0</v>
      </c>
      <c r="BD44" s="211"/>
      <c r="BE44" s="211"/>
      <c r="BF44" s="211"/>
      <c r="BG44" s="212">
        <v>73</v>
      </c>
      <c r="BH44" s="210"/>
      <c r="BI44" s="211"/>
      <c r="BJ44" s="212"/>
      <c r="BK44" s="209"/>
      <c r="BL44" s="209">
        <v>2</v>
      </c>
      <c r="BM44" s="209"/>
      <c r="BN44" s="209">
        <v>12</v>
      </c>
      <c r="BO44" s="209"/>
      <c r="BP44" s="213"/>
      <c r="BQ44" s="214"/>
      <c r="BR44" s="211"/>
      <c r="BS44" s="213"/>
      <c r="BT44" s="233">
        <v>587</v>
      </c>
      <c r="BU44" s="215">
        <f>587/615477</f>
        <v>9.5373182101037078E-4</v>
      </c>
    </row>
    <row r="45" spans="2:73" x14ac:dyDescent="0.2">
      <c r="B45" s="208" t="s">
        <v>449</v>
      </c>
      <c r="C45" s="209">
        <v>0</v>
      </c>
      <c r="D45" s="210">
        <v>4</v>
      </c>
      <c r="E45" s="211">
        <v>51</v>
      </c>
      <c r="F45" s="211"/>
      <c r="G45" s="211"/>
      <c r="H45" s="211"/>
      <c r="I45" s="212">
        <v>55</v>
      </c>
      <c r="J45" s="210"/>
      <c r="K45" s="210">
        <v>366</v>
      </c>
      <c r="L45" s="211">
        <v>0</v>
      </c>
      <c r="M45" s="211"/>
      <c r="N45" s="212">
        <v>366</v>
      </c>
      <c r="O45" s="210">
        <v>0</v>
      </c>
      <c r="P45" s="211"/>
      <c r="Q45" s="212">
        <v>0</v>
      </c>
      <c r="R45" s="209"/>
      <c r="S45" s="209"/>
      <c r="T45" s="213">
        <v>0</v>
      </c>
      <c r="U45" s="211">
        <v>1</v>
      </c>
      <c r="V45" s="211">
        <v>2</v>
      </c>
      <c r="W45" s="211">
        <v>0</v>
      </c>
      <c r="X45" s="211"/>
      <c r="Y45" s="212">
        <v>3</v>
      </c>
      <c r="Z45" s="209"/>
      <c r="AA45" s="209">
        <v>0</v>
      </c>
      <c r="AB45" s="210">
        <v>0</v>
      </c>
      <c r="AC45" s="211">
        <v>0</v>
      </c>
      <c r="AD45" s="211">
        <v>18</v>
      </c>
      <c r="AE45" s="211">
        <v>0</v>
      </c>
      <c r="AF45" s="211"/>
      <c r="AG45" s="211">
        <v>0</v>
      </c>
      <c r="AH45" s="211"/>
      <c r="AI45" s="212">
        <v>18</v>
      </c>
      <c r="AJ45" s="210"/>
      <c r="AK45" s="211">
        <v>0</v>
      </c>
      <c r="AL45" s="211">
        <v>0</v>
      </c>
      <c r="AM45" s="211"/>
      <c r="AN45" s="211"/>
      <c r="AO45" s="211"/>
      <c r="AP45" s="212">
        <v>0</v>
      </c>
      <c r="AQ45" s="209"/>
      <c r="AR45" s="209">
        <v>0</v>
      </c>
      <c r="AS45" s="210">
        <v>0</v>
      </c>
      <c r="AT45" s="211"/>
      <c r="AU45" s="211"/>
      <c r="AV45" s="211"/>
      <c r="AW45" s="212">
        <v>0</v>
      </c>
      <c r="AX45" s="210">
        <v>8</v>
      </c>
      <c r="AY45" s="211">
        <v>0</v>
      </c>
      <c r="AZ45" s="211">
        <v>104</v>
      </c>
      <c r="BA45" s="211">
        <v>10</v>
      </c>
      <c r="BB45" s="211"/>
      <c r="BC45" s="211"/>
      <c r="BD45" s="211"/>
      <c r="BE45" s="211">
        <v>0</v>
      </c>
      <c r="BF45" s="211">
        <v>0</v>
      </c>
      <c r="BG45" s="212">
        <v>122</v>
      </c>
      <c r="BH45" s="210"/>
      <c r="BI45" s="211"/>
      <c r="BJ45" s="212"/>
      <c r="BK45" s="209"/>
      <c r="BL45" s="209">
        <v>22</v>
      </c>
      <c r="BM45" s="209"/>
      <c r="BN45" s="209">
        <v>44</v>
      </c>
      <c r="BO45" s="209"/>
      <c r="BP45" s="213"/>
      <c r="BQ45" s="214"/>
      <c r="BR45" s="211"/>
      <c r="BS45" s="213"/>
      <c r="BT45" s="233">
        <v>630</v>
      </c>
      <c r="BU45" s="215">
        <f>630/615477</f>
        <v>1.0235963326005683E-3</v>
      </c>
    </row>
    <row r="46" spans="2:73" ht="12.75" thickBot="1" x14ac:dyDescent="0.25">
      <c r="B46" s="208" t="s">
        <v>418</v>
      </c>
      <c r="C46" s="209">
        <v>0</v>
      </c>
      <c r="D46" s="210">
        <v>2</v>
      </c>
      <c r="E46" s="211">
        <v>102</v>
      </c>
      <c r="F46" s="211">
        <v>0</v>
      </c>
      <c r="G46" s="211"/>
      <c r="H46" s="211">
        <v>0</v>
      </c>
      <c r="I46" s="212">
        <v>104</v>
      </c>
      <c r="J46" s="210"/>
      <c r="K46" s="210">
        <v>1578</v>
      </c>
      <c r="L46" s="211"/>
      <c r="M46" s="211"/>
      <c r="N46" s="212">
        <v>1578</v>
      </c>
      <c r="O46" s="210">
        <v>0</v>
      </c>
      <c r="P46" s="211">
        <v>0</v>
      </c>
      <c r="Q46" s="212">
        <v>0</v>
      </c>
      <c r="R46" s="209"/>
      <c r="S46" s="209">
        <v>0</v>
      </c>
      <c r="T46" s="213"/>
      <c r="U46" s="211">
        <v>4</v>
      </c>
      <c r="V46" s="211">
        <v>27</v>
      </c>
      <c r="W46" s="211"/>
      <c r="X46" s="211"/>
      <c r="Y46" s="212">
        <v>31</v>
      </c>
      <c r="Z46" s="209"/>
      <c r="AA46" s="209">
        <v>0</v>
      </c>
      <c r="AB46" s="210">
        <v>0</v>
      </c>
      <c r="AC46" s="211">
        <v>0</v>
      </c>
      <c r="AD46" s="211">
        <v>82</v>
      </c>
      <c r="AE46" s="211">
        <v>0</v>
      </c>
      <c r="AF46" s="211">
        <v>0</v>
      </c>
      <c r="AG46" s="211">
        <v>0</v>
      </c>
      <c r="AH46" s="211">
        <v>0</v>
      </c>
      <c r="AI46" s="212">
        <v>82</v>
      </c>
      <c r="AJ46" s="210">
        <v>1</v>
      </c>
      <c r="AK46" s="211">
        <v>3</v>
      </c>
      <c r="AL46" s="211">
        <v>0</v>
      </c>
      <c r="AM46" s="211"/>
      <c r="AN46" s="211"/>
      <c r="AO46" s="211"/>
      <c r="AP46" s="212">
        <v>4</v>
      </c>
      <c r="AQ46" s="209"/>
      <c r="AR46" s="209">
        <v>0</v>
      </c>
      <c r="AS46" s="210">
        <v>0</v>
      </c>
      <c r="AT46" s="211">
        <v>0</v>
      </c>
      <c r="AU46" s="211">
        <v>0</v>
      </c>
      <c r="AV46" s="211"/>
      <c r="AW46" s="212">
        <v>0</v>
      </c>
      <c r="AX46" s="210">
        <v>28</v>
      </c>
      <c r="AY46" s="211">
        <v>0</v>
      </c>
      <c r="AZ46" s="211">
        <v>296</v>
      </c>
      <c r="BA46" s="211">
        <v>19</v>
      </c>
      <c r="BB46" s="211">
        <v>0</v>
      </c>
      <c r="BC46" s="211">
        <v>0</v>
      </c>
      <c r="BD46" s="211">
        <v>0</v>
      </c>
      <c r="BE46" s="211">
        <v>0</v>
      </c>
      <c r="BF46" s="211"/>
      <c r="BG46" s="212">
        <v>343</v>
      </c>
      <c r="BH46" s="210"/>
      <c r="BI46" s="211"/>
      <c r="BJ46" s="212"/>
      <c r="BK46" s="209"/>
      <c r="BL46" s="209">
        <v>35</v>
      </c>
      <c r="BM46" s="209">
        <v>0</v>
      </c>
      <c r="BN46" s="209">
        <v>189</v>
      </c>
      <c r="BO46" s="209">
        <v>5</v>
      </c>
      <c r="BP46" s="213"/>
      <c r="BQ46" s="214"/>
      <c r="BR46" s="211"/>
      <c r="BS46" s="213"/>
      <c r="BT46" s="233">
        <v>2371</v>
      </c>
      <c r="BU46" s="215">
        <f>2371/615477</f>
        <v>3.8522966739618215E-3</v>
      </c>
    </row>
    <row r="47" spans="2:73" s="266" customFormat="1" ht="12.75" thickBot="1" x14ac:dyDescent="0.25">
      <c r="B47" s="223" t="s">
        <v>419</v>
      </c>
      <c r="C47" s="252">
        <v>0</v>
      </c>
      <c r="D47" s="253">
        <v>421</v>
      </c>
      <c r="E47" s="254">
        <v>8476</v>
      </c>
      <c r="F47" s="254">
        <v>5</v>
      </c>
      <c r="G47" s="254">
        <v>0</v>
      </c>
      <c r="H47" s="254">
        <v>0</v>
      </c>
      <c r="I47" s="255">
        <v>8902</v>
      </c>
      <c r="J47" s="253">
        <v>0</v>
      </c>
      <c r="K47" s="253">
        <v>8583</v>
      </c>
      <c r="L47" s="254">
        <v>0</v>
      </c>
      <c r="M47" s="254"/>
      <c r="N47" s="255">
        <v>8583</v>
      </c>
      <c r="O47" s="253">
        <v>0</v>
      </c>
      <c r="P47" s="254">
        <v>0</v>
      </c>
      <c r="Q47" s="255">
        <v>0</v>
      </c>
      <c r="R47" s="252">
        <v>0</v>
      </c>
      <c r="S47" s="252">
        <v>0</v>
      </c>
      <c r="T47" s="256">
        <v>0</v>
      </c>
      <c r="U47" s="254">
        <v>16</v>
      </c>
      <c r="V47" s="254">
        <v>79</v>
      </c>
      <c r="W47" s="254">
        <v>0</v>
      </c>
      <c r="X47" s="254">
        <v>0</v>
      </c>
      <c r="Y47" s="255">
        <v>95</v>
      </c>
      <c r="Z47" s="252">
        <v>35</v>
      </c>
      <c r="AA47" s="252">
        <v>0</v>
      </c>
      <c r="AB47" s="253">
        <v>0</v>
      </c>
      <c r="AC47" s="254">
        <v>0</v>
      </c>
      <c r="AD47" s="254">
        <v>446</v>
      </c>
      <c r="AE47" s="254">
        <v>0</v>
      </c>
      <c r="AF47" s="254">
        <v>0</v>
      </c>
      <c r="AG47" s="254">
        <v>0</v>
      </c>
      <c r="AH47" s="254">
        <v>0</v>
      </c>
      <c r="AI47" s="255">
        <v>446</v>
      </c>
      <c r="AJ47" s="253">
        <v>1</v>
      </c>
      <c r="AK47" s="254">
        <v>176</v>
      </c>
      <c r="AL47" s="254">
        <v>0</v>
      </c>
      <c r="AM47" s="254">
        <v>0</v>
      </c>
      <c r="AN47" s="254">
        <v>0</v>
      </c>
      <c r="AO47" s="254"/>
      <c r="AP47" s="255">
        <v>177</v>
      </c>
      <c r="AQ47" s="252"/>
      <c r="AR47" s="252">
        <v>0</v>
      </c>
      <c r="AS47" s="253">
        <v>0</v>
      </c>
      <c r="AT47" s="254">
        <v>0</v>
      </c>
      <c r="AU47" s="254">
        <v>0</v>
      </c>
      <c r="AV47" s="254">
        <v>0</v>
      </c>
      <c r="AW47" s="255">
        <v>0</v>
      </c>
      <c r="AX47" s="253">
        <v>96</v>
      </c>
      <c r="AY47" s="254">
        <v>124</v>
      </c>
      <c r="AZ47" s="254">
        <v>6341</v>
      </c>
      <c r="BA47" s="254">
        <v>231</v>
      </c>
      <c r="BB47" s="254">
        <v>0</v>
      </c>
      <c r="BC47" s="254">
        <v>0</v>
      </c>
      <c r="BD47" s="254">
        <v>1</v>
      </c>
      <c r="BE47" s="254">
        <v>0</v>
      </c>
      <c r="BF47" s="254">
        <v>0</v>
      </c>
      <c r="BG47" s="255">
        <v>6793</v>
      </c>
      <c r="BH47" s="253">
        <v>0</v>
      </c>
      <c r="BI47" s="254">
        <v>0</v>
      </c>
      <c r="BJ47" s="255">
        <v>0</v>
      </c>
      <c r="BK47" s="252">
        <v>0</v>
      </c>
      <c r="BL47" s="252">
        <v>2436</v>
      </c>
      <c r="BM47" s="252">
        <v>123</v>
      </c>
      <c r="BN47" s="252">
        <v>9134</v>
      </c>
      <c r="BO47" s="252">
        <v>841</v>
      </c>
      <c r="BP47" s="256">
        <v>0</v>
      </c>
      <c r="BQ47" s="257">
        <v>0</v>
      </c>
      <c r="BR47" s="254">
        <v>0</v>
      </c>
      <c r="BS47" s="256">
        <v>0</v>
      </c>
      <c r="BT47" s="234">
        <v>37565</v>
      </c>
      <c r="BU47" s="258">
        <f>37565/615477</f>
        <v>6.1033962276413251E-2</v>
      </c>
    </row>
    <row r="48" spans="2:73" s="266" customFormat="1" ht="12.75" thickBot="1" x14ac:dyDescent="0.25">
      <c r="B48" s="223" t="s">
        <v>420</v>
      </c>
      <c r="C48" s="252">
        <v>0</v>
      </c>
      <c r="D48" s="253">
        <v>435</v>
      </c>
      <c r="E48" s="254">
        <v>9143</v>
      </c>
      <c r="F48" s="254">
        <v>8</v>
      </c>
      <c r="G48" s="254">
        <v>0</v>
      </c>
      <c r="H48" s="254">
        <v>0</v>
      </c>
      <c r="I48" s="255">
        <v>9586</v>
      </c>
      <c r="J48" s="253">
        <v>0</v>
      </c>
      <c r="K48" s="253">
        <v>11361</v>
      </c>
      <c r="L48" s="254">
        <v>0</v>
      </c>
      <c r="M48" s="254"/>
      <c r="N48" s="255">
        <v>11361</v>
      </c>
      <c r="O48" s="253">
        <v>0</v>
      </c>
      <c r="P48" s="254">
        <v>0</v>
      </c>
      <c r="Q48" s="255">
        <v>0</v>
      </c>
      <c r="R48" s="252">
        <v>0</v>
      </c>
      <c r="S48" s="252">
        <v>0</v>
      </c>
      <c r="T48" s="256">
        <v>0</v>
      </c>
      <c r="U48" s="254">
        <v>26</v>
      </c>
      <c r="V48" s="254">
        <v>81</v>
      </c>
      <c r="W48" s="254">
        <v>0</v>
      </c>
      <c r="X48" s="254">
        <v>0</v>
      </c>
      <c r="Y48" s="255">
        <v>107</v>
      </c>
      <c r="Z48" s="252">
        <v>50</v>
      </c>
      <c r="AA48" s="252">
        <v>0</v>
      </c>
      <c r="AB48" s="253">
        <v>0</v>
      </c>
      <c r="AC48" s="254">
        <v>0</v>
      </c>
      <c r="AD48" s="254">
        <v>501</v>
      </c>
      <c r="AE48" s="254">
        <v>0</v>
      </c>
      <c r="AF48" s="254">
        <v>0</v>
      </c>
      <c r="AG48" s="254">
        <v>0</v>
      </c>
      <c r="AH48" s="254">
        <v>0</v>
      </c>
      <c r="AI48" s="255">
        <v>501</v>
      </c>
      <c r="AJ48" s="253">
        <v>1</v>
      </c>
      <c r="AK48" s="254">
        <v>199</v>
      </c>
      <c r="AL48" s="254">
        <v>0</v>
      </c>
      <c r="AM48" s="254">
        <v>0</v>
      </c>
      <c r="AN48" s="254">
        <v>0</v>
      </c>
      <c r="AO48" s="254"/>
      <c r="AP48" s="255">
        <v>200</v>
      </c>
      <c r="AQ48" s="252"/>
      <c r="AR48" s="252">
        <v>0</v>
      </c>
      <c r="AS48" s="253">
        <v>0</v>
      </c>
      <c r="AT48" s="254">
        <v>0</v>
      </c>
      <c r="AU48" s="254">
        <v>0</v>
      </c>
      <c r="AV48" s="254">
        <v>0</v>
      </c>
      <c r="AW48" s="255">
        <v>0</v>
      </c>
      <c r="AX48" s="253">
        <v>1419</v>
      </c>
      <c r="AY48" s="254">
        <v>124</v>
      </c>
      <c r="AZ48" s="254">
        <v>7026</v>
      </c>
      <c r="BA48" s="254">
        <v>2527</v>
      </c>
      <c r="BB48" s="254">
        <v>0</v>
      </c>
      <c r="BC48" s="254">
        <v>4</v>
      </c>
      <c r="BD48" s="254">
        <v>21</v>
      </c>
      <c r="BE48" s="254">
        <v>0</v>
      </c>
      <c r="BF48" s="254">
        <v>0</v>
      </c>
      <c r="BG48" s="255">
        <v>11121</v>
      </c>
      <c r="BH48" s="253">
        <v>0</v>
      </c>
      <c r="BI48" s="254">
        <v>0</v>
      </c>
      <c r="BJ48" s="255">
        <v>0</v>
      </c>
      <c r="BK48" s="252">
        <v>0</v>
      </c>
      <c r="BL48" s="252">
        <v>2929</v>
      </c>
      <c r="BM48" s="252">
        <v>123</v>
      </c>
      <c r="BN48" s="252">
        <v>9799</v>
      </c>
      <c r="BO48" s="252">
        <v>954</v>
      </c>
      <c r="BP48" s="256">
        <v>0</v>
      </c>
      <c r="BQ48" s="257">
        <v>0</v>
      </c>
      <c r="BR48" s="254">
        <v>0</v>
      </c>
      <c r="BS48" s="256">
        <v>0</v>
      </c>
      <c r="BT48" s="234">
        <v>46731</v>
      </c>
      <c r="BU48" s="258">
        <f>46731/615477</f>
        <v>7.5926476537709772E-2</v>
      </c>
    </row>
    <row r="49" spans="2:73" x14ac:dyDescent="0.2">
      <c r="B49" s="208" t="s">
        <v>278</v>
      </c>
      <c r="C49" s="209">
        <v>0</v>
      </c>
      <c r="D49" s="210">
        <v>42</v>
      </c>
      <c r="E49" s="211">
        <v>1783</v>
      </c>
      <c r="F49" s="211">
        <v>383</v>
      </c>
      <c r="G49" s="211">
        <v>0</v>
      </c>
      <c r="H49" s="211">
        <v>0</v>
      </c>
      <c r="I49" s="212">
        <v>2208</v>
      </c>
      <c r="J49" s="210">
        <v>0</v>
      </c>
      <c r="K49" s="210">
        <v>10029</v>
      </c>
      <c r="L49" s="211">
        <v>0</v>
      </c>
      <c r="M49" s="211"/>
      <c r="N49" s="212">
        <v>10029</v>
      </c>
      <c r="O49" s="210">
        <v>0</v>
      </c>
      <c r="P49" s="211">
        <v>0</v>
      </c>
      <c r="Q49" s="212">
        <v>0</v>
      </c>
      <c r="R49" s="209"/>
      <c r="S49" s="209">
        <v>0</v>
      </c>
      <c r="T49" s="213">
        <v>2</v>
      </c>
      <c r="U49" s="211">
        <v>59</v>
      </c>
      <c r="V49" s="211">
        <v>237</v>
      </c>
      <c r="W49" s="211"/>
      <c r="X49" s="211">
        <v>0</v>
      </c>
      <c r="Y49" s="212">
        <v>298</v>
      </c>
      <c r="Z49" s="209"/>
      <c r="AA49" s="209">
        <v>0</v>
      </c>
      <c r="AB49" s="210">
        <v>0</v>
      </c>
      <c r="AC49" s="211">
        <v>0</v>
      </c>
      <c r="AD49" s="211">
        <v>1985</v>
      </c>
      <c r="AE49" s="211">
        <v>0</v>
      </c>
      <c r="AF49" s="211">
        <v>0</v>
      </c>
      <c r="AG49" s="211">
        <v>0</v>
      </c>
      <c r="AH49" s="211">
        <v>0</v>
      </c>
      <c r="AI49" s="212">
        <v>1985</v>
      </c>
      <c r="AJ49" s="210">
        <v>0</v>
      </c>
      <c r="AK49" s="211">
        <v>116</v>
      </c>
      <c r="AL49" s="211">
        <v>0</v>
      </c>
      <c r="AM49" s="211">
        <v>0</v>
      </c>
      <c r="AN49" s="211">
        <v>0</v>
      </c>
      <c r="AO49" s="211">
        <v>0</v>
      </c>
      <c r="AP49" s="212">
        <v>116</v>
      </c>
      <c r="AQ49" s="209"/>
      <c r="AR49" s="209">
        <v>0</v>
      </c>
      <c r="AS49" s="210">
        <v>0</v>
      </c>
      <c r="AT49" s="211">
        <v>0</v>
      </c>
      <c r="AU49" s="211">
        <v>0</v>
      </c>
      <c r="AV49" s="211"/>
      <c r="AW49" s="212">
        <v>0</v>
      </c>
      <c r="AX49" s="210">
        <v>12291</v>
      </c>
      <c r="AY49" s="211">
        <v>1</v>
      </c>
      <c r="AZ49" s="211">
        <v>28493</v>
      </c>
      <c r="BA49" s="211">
        <v>7566</v>
      </c>
      <c r="BB49" s="211">
        <v>0</v>
      </c>
      <c r="BC49" s="211">
        <v>0</v>
      </c>
      <c r="BD49" s="211">
        <v>13</v>
      </c>
      <c r="BE49" s="211">
        <v>0</v>
      </c>
      <c r="BF49" s="211">
        <v>0</v>
      </c>
      <c r="BG49" s="212">
        <v>48364</v>
      </c>
      <c r="BH49" s="210"/>
      <c r="BI49" s="211">
        <v>0</v>
      </c>
      <c r="BJ49" s="212">
        <v>0</v>
      </c>
      <c r="BK49" s="209">
        <v>0</v>
      </c>
      <c r="BL49" s="209">
        <v>8</v>
      </c>
      <c r="BM49" s="209">
        <v>1</v>
      </c>
      <c r="BN49" s="209">
        <v>42</v>
      </c>
      <c r="BO49" s="209">
        <v>3</v>
      </c>
      <c r="BP49" s="213">
        <v>0</v>
      </c>
      <c r="BQ49" s="214">
        <v>0</v>
      </c>
      <c r="BR49" s="211"/>
      <c r="BS49" s="213">
        <v>0</v>
      </c>
      <c r="BT49" s="233">
        <v>63054</v>
      </c>
      <c r="BU49" s="215">
        <f>63054/615477</f>
        <v>0.10244737008856546</v>
      </c>
    </row>
    <row r="50" spans="2:73" x14ac:dyDescent="0.2">
      <c r="B50" s="208" t="s">
        <v>450</v>
      </c>
      <c r="C50" s="209"/>
      <c r="D50" s="210">
        <v>0</v>
      </c>
      <c r="E50" s="211">
        <v>133</v>
      </c>
      <c r="F50" s="211">
        <v>7</v>
      </c>
      <c r="G50" s="211">
        <v>0</v>
      </c>
      <c r="H50" s="211"/>
      <c r="I50" s="212">
        <v>140</v>
      </c>
      <c r="J50" s="210"/>
      <c r="K50" s="210">
        <v>738</v>
      </c>
      <c r="L50" s="211">
        <v>0</v>
      </c>
      <c r="M50" s="211"/>
      <c r="N50" s="212">
        <v>738</v>
      </c>
      <c r="O50" s="210">
        <v>0</v>
      </c>
      <c r="P50" s="211"/>
      <c r="Q50" s="212">
        <v>0</v>
      </c>
      <c r="R50" s="209"/>
      <c r="S50" s="209"/>
      <c r="T50" s="213">
        <v>0</v>
      </c>
      <c r="U50" s="211">
        <v>5</v>
      </c>
      <c r="V50" s="211">
        <v>18</v>
      </c>
      <c r="W50" s="211"/>
      <c r="X50" s="211"/>
      <c r="Y50" s="212">
        <v>23</v>
      </c>
      <c r="Z50" s="209"/>
      <c r="AA50" s="209"/>
      <c r="AB50" s="210">
        <v>0</v>
      </c>
      <c r="AC50" s="211">
        <v>0</v>
      </c>
      <c r="AD50" s="211">
        <v>28</v>
      </c>
      <c r="AE50" s="211"/>
      <c r="AF50" s="211"/>
      <c r="AG50" s="211">
        <v>0</v>
      </c>
      <c r="AH50" s="211"/>
      <c r="AI50" s="212">
        <v>28</v>
      </c>
      <c r="AJ50" s="210">
        <v>0</v>
      </c>
      <c r="AK50" s="211">
        <v>14</v>
      </c>
      <c r="AL50" s="211"/>
      <c r="AM50" s="211">
        <v>0</v>
      </c>
      <c r="AN50" s="211"/>
      <c r="AO50" s="211"/>
      <c r="AP50" s="212">
        <v>14</v>
      </c>
      <c r="AQ50" s="209"/>
      <c r="AR50" s="209">
        <v>0</v>
      </c>
      <c r="AS50" s="210">
        <v>0</v>
      </c>
      <c r="AT50" s="211">
        <v>0</v>
      </c>
      <c r="AU50" s="211">
        <v>0</v>
      </c>
      <c r="AV50" s="211"/>
      <c r="AW50" s="212">
        <v>0</v>
      </c>
      <c r="AX50" s="210">
        <v>501</v>
      </c>
      <c r="AY50" s="211">
        <v>0</v>
      </c>
      <c r="AZ50" s="211">
        <v>765</v>
      </c>
      <c r="BA50" s="211">
        <v>260</v>
      </c>
      <c r="BB50" s="211">
        <v>0</v>
      </c>
      <c r="BC50" s="211">
        <v>0</v>
      </c>
      <c r="BD50" s="211">
        <v>0</v>
      </c>
      <c r="BE50" s="211">
        <v>0</v>
      </c>
      <c r="BF50" s="211"/>
      <c r="BG50" s="212">
        <v>1526</v>
      </c>
      <c r="BH50" s="210"/>
      <c r="BI50" s="211"/>
      <c r="BJ50" s="212"/>
      <c r="BK50" s="209"/>
      <c r="BL50" s="209"/>
      <c r="BM50" s="209"/>
      <c r="BN50" s="209"/>
      <c r="BO50" s="209"/>
      <c r="BP50" s="213"/>
      <c r="BQ50" s="214"/>
      <c r="BR50" s="211"/>
      <c r="BS50" s="213"/>
      <c r="BT50" s="233">
        <v>2469</v>
      </c>
      <c r="BU50" s="215">
        <f>2469/615477</f>
        <v>4.0115227701441325E-3</v>
      </c>
    </row>
    <row r="51" spans="2:73" x14ac:dyDescent="0.2">
      <c r="B51" s="208" t="s">
        <v>451</v>
      </c>
      <c r="C51" s="209"/>
      <c r="D51" s="210">
        <v>1</v>
      </c>
      <c r="E51" s="211">
        <v>8</v>
      </c>
      <c r="F51" s="211">
        <v>6</v>
      </c>
      <c r="G51" s="211">
        <v>0</v>
      </c>
      <c r="H51" s="211"/>
      <c r="I51" s="212">
        <v>15</v>
      </c>
      <c r="J51" s="210"/>
      <c r="K51" s="210">
        <v>1425</v>
      </c>
      <c r="L51" s="211">
        <v>0</v>
      </c>
      <c r="M51" s="211"/>
      <c r="N51" s="212">
        <v>1425</v>
      </c>
      <c r="O51" s="210">
        <v>0</v>
      </c>
      <c r="P51" s="211"/>
      <c r="Q51" s="212">
        <v>0</v>
      </c>
      <c r="R51" s="209"/>
      <c r="S51" s="209">
        <v>0</v>
      </c>
      <c r="T51" s="213">
        <v>0</v>
      </c>
      <c r="U51" s="211">
        <v>61</v>
      </c>
      <c r="V51" s="211">
        <v>12</v>
      </c>
      <c r="W51" s="211"/>
      <c r="X51" s="211"/>
      <c r="Y51" s="212">
        <v>73</v>
      </c>
      <c r="Z51" s="209"/>
      <c r="AA51" s="209"/>
      <c r="AB51" s="210">
        <v>0</v>
      </c>
      <c r="AC51" s="211">
        <v>0</v>
      </c>
      <c r="AD51" s="211">
        <v>50</v>
      </c>
      <c r="AE51" s="211">
        <v>0</v>
      </c>
      <c r="AF51" s="211">
        <v>0</v>
      </c>
      <c r="AG51" s="211">
        <v>0</v>
      </c>
      <c r="AH51" s="211">
        <v>0</v>
      </c>
      <c r="AI51" s="212">
        <v>50</v>
      </c>
      <c r="AJ51" s="210">
        <v>0</v>
      </c>
      <c r="AK51" s="211">
        <v>88</v>
      </c>
      <c r="AL51" s="211">
        <v>0</v>
      </c>
      <c r="AM51" s="211">
        <v>0</v>
      </c>
      <c r="AN51" s="211"/>
      <c r="AO51" s="211"/>
      <c r="AP51" s="212">
        <v>88</v>
      </c>
      <c r="AQ51" s="209"/>
      <c r="AR51" s="209">
        <v>0</v>
      </c>
      <c r="AS51" s="210">
        <v>0</v>
      </c>
      <c r="AT51" s="211">
        <v>0</v>
      </c>
      <c r="AU51" s="211">
        <v>0</v>
      </c>
      <c r="AV51" s="211"/>
      <c r="AW51" s="212">
        <v>0</v>
      </c>
      <c r="AX51" s="210">
        <v>1755</v>
      </c>
      <c r="AY51" s="211">
        <v>0</v>
      </c>
      <c r="AZ51" s="211">
        <v>789</v>
      </c>
      <c r="BA51" s="211">
        <v>356</v>
      </c>
      <c r="BB51" s="211">
        <v>0</v>
      </c>
      <c r="BC51" s="211">
        <v>0</v>
      </c>
      <c r="BD51" s="211">
        <v>6</v>
      </c>
      <c r="BE51" s="211">
        <v>0</v>
      </c>
      <c r="BF51" s="211"/>
      <c r="BG51" s="212">
        <v>2906</v>
      </c>
      <c r="BH51" s="210"/>
      <c r="BI51" s="211"/>
      <c r="BJ51" s="212"/>
      <c r="BK51" s="209"/>
      <c r="BL51" s="209">
        <v>1</v>
      </c>
      <c r="BM51" s="209">
        <v>2</v>
      </c>
      <c r="BN51" s="209"/>
      <c r="BO51" s="209">
        <v>2</v>
      </c>
      <c r="BP51" s="213"/>
      <c r="BQ51" s="214"/>
      <c r="BR51" s="211"/>
      <c r="BS51" s="213"/>
      <c r="BT51" s="233">
        <v>4562</v>
      </c>
      <c r="BU51" s="215">
        <f>4562/615477</f>
        <v>7.4121372528949091E-3</v>
      </c>
    </row>
    <row r="52" spans="2:73" x14ac:dyDescent="0.2">
      <c r="B52" s="208" t="s">
        <v>452</v>
      </c>
      <c r="C52" s="209"/>
      <c r="D52" s="210">
        <v>1</v>
      </c>
      <c r="E52" s="211">
        <v>9</v>
      </c>
      <c r="F52" s="211">
        <v>2</v>
      </c>
      <c r="G52" s="211">
        <v>0</v>
      </c>
      <c r="H52" s="211">
        <v>0</v>
      </c>
      <c r="I52" s="212">
        <v>12</v>
      </c>
      <c r="J52" s="210"/>
      <c r="K52" s="210">
        <v>77</v>
      </c>
      <c r="L52" s="211">
        <v>0</v>
      </c>
      <c r="M52" s="211"/>
      <c r="N52" s="212">
        <v>77</v>
      </c>
      <c r="O52" s="210">
        <v>0</v>
      </c>
      <c r="P52" s="211"/>
      <c r="Q52" s="212">
        <v>0</v>
      </c>
      <c r="R52" s="209"/>
      <c r="S52" s="209"/>
      <c r="T52" s="213"/>
      <c r="U52" s="211"/>
      <c r="V52" s="211"/>
      <c r="W52" s="211"/>
      <c r="X52" s="211"/>
      <c r="Y52" s="212"/>
      <c r="Z52" s="209"/>
      <c r="AA52" s="209"/>
      <c r="AB52" s="210">
        <v>0</v>
      </c>
      <c r="AC52" s="211">
        <v>0</v>
      </c>
      <c r="AD52" s="211">
        <v>15</v>
      </c>
      <c r="AE52" s="211"/>
      <c r="AF52" s="211"/>
      <c r="AG52" s="211">
        <v>0</v>
      </c>
      <c r="AH52" s="211"/>
      <c r="AI52" s="212">
        <v>15</v>
      </c>
      <c r="AJ52" s="210"/>
      <c r="AK52" s="211">
        <v>4</v>
      </c>
      <c r="AL52" s="211">
        <v>0</v>
      </c>
      <c r="AM52" s="211">
        <v>0</v>
      </c>
      <c r="AN52" s="211"/>
      <c r="AO52" s="211"/>
      <c r="AP52" s="212">
        <v>4</v>
      </c>
      <c r="AQ52" s="209"/>
      <c r="AR52" s="209"/>
      <c r="AS52" s="210">
        <v>0</v>
      </c>
      <c r="AT52" s="211">
        <v>0</v>
      </c>
      <c r="AU52" s="211"/>
      <c r="AV52" s="211"/>
      <c r="AW52" s="212">
        <v>0</v>
      </c>
      <c r="AX52" s="210">
        <v>400</v>
      </c>
      <c r="AY52" s="211">
        <v>0</v>
      </c>
      <c r="AZ52" s="211">
        <v>106</v>
      </c>
      <c r="BA52" s="211">
        <v>45</v>
      </c>
      <c r="BB52" s="211">
        <v>0</v>
      </c>
      <c r="BC52" s="211">
        <v>0</v>
      </c>
      <c r="BD52" s="211">
        <v>0</v>
      </c>
      <c r="BE52" s="211">
        <v>0</v>
      </c>
      <c r="BF52" s="211"/>
      <c r="BG52" s="212">
        <v>551</v>
      </c>
      <c r="BH52" s="210"/>
      <c r="BI52" s="211"/>
      <c r="BJ52" s="212"/>
      <c r="BK52" s="209"/>
      <c r="BL52" s="209"/>
      <c r="BM52" s="209"/>
      <c r="BN52" s="209">
        <v>11</v>
      </c>
      <c r="BO52" s="209"/>
      <c r="BP52" s="213"/>
      <c r="BQ52" s="214"/>
      <c r="BR52" s="211"/>
      <c r="BS52" s="213"/>
      <c r="BT52" s="233">
        <v>670</v>
      </c>
      <c r="BU52" s="215">
        <f>670/615477</f>
        <v>1.0885865759402869E-3</v>
      </c>
    </row>
    <row r="53" spans="2:73" x14ac:dyDescent="0.2">
      <c r="B53" s="208" t="s">
        <v>453</v>
      </c>
      <c r="C53" s="209">
        <v>0</v>
      </c>
      <c r="D53" s="210">
        <v>3</v>
      </c>
      <c r="E53" s="211">
        <v>6</v>
      </c>
      <c r="F53" s="211">
        <v>5</v>
      </c>
      <c r="G53" s="211">
        <v>0</v>
      </c>
      <c r="H53" s="211"/>
      <c r="I53" s="212">
        <v>14</v>
      </c>
      <c r="J53" s="210"/>
      <c r="K53" s="210">
        <v>1378</v>
      </c>
      <c r="L53" s="211"/>
      <c r="M53" s="211"/>
      <c r="N53" s="212">
        <v>1378</v>
      </c>
      <c r="O53" s="210">
        <v>0</v>
      </c>
      <c r="P53" s="211">
        <v>0</v>
      </c>
      <c r="Q53" s="212">
        <v>0</v>
      </c>
      <c r="R53" s="209"/>
      <c r="S53" s="209"/>
      <c r="T53" s="213">
        <v>0</v>
      </c>
      <c r="U53" s="211">
        <v>4</v>
      </c>
      <c r="V53" s="211">
        <v>13</v>
      </c>
      <c r="W53" s="211"/>
      <c r="X53" s="211"/>
      <c r="Y53" s="212">
        <v>17</v>
      </c>
      <c r="Z53" s="209"/>
      <c r="AA53" s="209">
        <v>0</v>
      </c>
      <c r="AB53" s="210">
        <v>0</v>
      </c>
      <c r="AC53" s="211">
        <v>0</v>
      </c>
      <c r="AD53" s="211">
        <v>41</v>
      </c>
      <c r="AE53" s="211">
        <v>0</v>
      </c>
      <c r="AF53" s="211">
        <v>0</v>
      </c>
      <c r="AG53" s="211">
        <v>0</v>
      </c>
      <c r="AH53" s="211">
        <v>0</v>
      </c>
      <c r="AI53" s="212">
        <v>41</v>
      </c>
      <c r="AJ53" s="210">
        <v>0</v>
      </c>
      <c r="AK53" s="211">
        <v>15</v>
      </c>
      <c r="AL53" s="211">
        <v>0</v>
      </c>
      <c r="AM53" s="211">
        <v>0</v>
      </c>
      <c r="AN53" s="211"/>
      <c r="AO53" s="211"/>
      <c r="AP53" s="212">
        <v>15</v>
      </c>
      <c r="AQ53" s="209"/>
      <c r="AR53" s="209">
        <v>0</v>
      </c>
      <c r="AS53" s="210">
        <v>0</v>
      </c>
      <c r="AT53" s="211">
        <v>0</v>
      </c>
      <c r="AU53" s="211">
        <v>0</v>
      </c>
      <c r="AV53" s="211"/>
      <c r="AW53" s="212">
        <v>0</v>
      </c>
      <c r="AX53" s="210">
        <v>405</v>
      </c>
      <c r="AY53" s="211">
        <v>0</v>
      </c>
      <c r="AZ53" s="211">
        <v>231</v>
      </c>
      <c r="BA53" s="211">
        <v>644</v>
      </c>
      <c r="BB53" s="211">
        <v>0</v>
      </c>
      <c r="BC53" s="211">
        <v>0</v>
      </c>
      <c r="BD53" s="211">
        <v>21</v>
      </c>
      <c r="BE53" s="211">
        <v>0</v>
      </c>
      <c r="BF53" s="211"/>
      <c r="BG53" s="212">
        <v>1301</v>
      </c>
      <c r="BH53" s="210"/>
      <c r="BI53" s="211"/>
      <c r="BJ53" s="212"/>
      <c r="BK53" s="209"/>
      <c r="BL53" s="209"/>
      <c r="BM53" s="209"/>
      <c r="BN53" s="209">
        <v>19</v>
      </c>
      <c r="BO53" s="209"/>
      <c r="BP53" s="213"/>
      <c r="BQ53" s="214"/>
      <c r="BR53" s="211"/>
      <c r="BS53" s="213"/>
      <c r="BT53" s="233">
        <v>2785</v>
      </c>
      <c r="BU53" s="215">
        <f>2785/615477</f>
        <v>4.524945692527909E-3</v>
      </c>
    </row>
    <row r="54" spans="2:73" x14ac:dyDescent="0.2">
      <c r="B54" s="208" t="s">
        <v>454</v>
      </c>
      <c r="C54" s="209"/>
      <c r="D54" s="210">
        <v>1</v>
      </c>
      <c r="E54" s="211">
        <v>6</v>
      </c>
      <c r="F54" s="211">
        <v>0</v>
      </c>
      <c r="G54" s="211">
        <v>0</v>
      </c>
      <c r="H54" s="211"/>
      <c r="I54" s="212">
        <v>7</v>
      </c>
      <c r="J54" s="210"/>
      <c r="K54" s="210">
        <v>703</v>
      </c>
      <c r="L54" s="211"/>
      <c r="M54" s="211"/>
      <c r="N54" s="212">
        <v>703</v>
      </c>
      <c r="O54" s="210">
        <v>0</v>
      </c>
      <c r="P54" s="211"/>
      <c r="Q54" s="212">
        <v>0</v>
      </c>
      <c r="R54" s="209"/>
      <c r="S54" s="209"/>
      <c r="T54" s="213">
        <v>0</v>
      </c>
      <c r="U54" s="211">
        <v>2</v>
      </c>
      <c r="V54" s="211">
        <v>17</v>
      </c>
      <c r="W54" s="211"/>
      <c r="X54" s="211"/>
      <c r="Y54" s="212">
        <v>19</v>
      </c>
      <c r="Z54" s="209"/>
      <c r="AA54" s="209">
        <v>0</v>
      </c>
      <c r="AB54" s="210">
        <v>0</v>
      </c>
      <c r="AC54" s="211"/>
      <c r="AD54" s="211">
        <v>12</v>
      </c>
      <c r="AE54" s="211"/>
      <c r="AF54" s="211">
        <v>0</v>
      </c>
      <c r="AG54" s="211">
        <v>0</v>
      </c>
      <c r="AH54" s="211"/>
      <c r="AI54" s="212">
        <v>12</v>
      </c>
      <c r="AJ54" s="210">
        <v>0</v>
      </c>
      <c r="AK54" s="211">
        <v>3</v>
      </c>
      <c r="AL54" s="211"/>
      <c r="AM54" s="211"/>
      <c r="AN54" s="211"/>
      <c r="AO54" s="211"/>
      <c r="AP54" s="212">
        <v>3</v>
      </c>
      <c r="AQ54" s="209"/>
      <c r="AR54" s="209">
        <v>0</v>
      </c>
      <c r="AS54" s="210">
        <v>0</v>
      </c>
      <c r="AT54" s="211">
        <v>0</v>
      </c>
      <c r="AU54" s="211">
        <v>0</v>
      </c>
      <c r="AV54" s="211"/>
      <c r="AW54" s="212">
        <v>0</v>
      </c>
      <c r="AX54" s="210">
        <v>684</v>
      </c>
      <c r="AY54" s="211">
        <v>0</v>
      </c>
      <c r="AZ54" s="211">
        <v>210</v>
      </c>
      <c r="BA54" s="211">
        <v>958</v>
      </c>
      <c r="BB54" s="211">
        <v>0</v>
      </c>
      <c r="BC54" s="211">
        <v>2</v>
      </c>
      <c r="BD54" s="211">
        <v>1</v>
      </c>
      <c r="BE54" s="211">
        <v>0</v>
      </c>
      <c r="BF54" s="211"/>
      <c r="BG54" s="212">
        <v>1855</v>
      </c>
      <c r="BH54" s="210"/>
      <c r="BI54" s="211"/>
      <c r="BJ54" s="212"/>
      <c r="BK54" s="209"/>
      <c r="BL54" s="209"/>
      <c r="BM54" s="209">
        <v>2</v>
      </c>
      <c r="BN54" s="209"/>
      <c r="BO54" s="209">
        <v>2</v>
      </c>
      <c r="BP54" s="213"/>
      <c r="BQ54" s="214"/>
      <c r="BR54" s="211"/>
      <c r="BS54" s="213"/>
      <c r="BT54" s="233">
        <v>2603</v>
      </c>
      <c r="BU54" s="215">
        <f>2603/615477</f>
        <v>4.2292400853321897E-3</v>
      </c>
    </row>
    <row r="55" spans="2:73" x14ac:dyDescent="0.2">
      <c r="B55" s="208" t="s">
        <v>455</v>
      </c>
      <c r="C55" s="209"/>
      <c r="D55" s="210">
        <v>105</v>
      </c>
      <c r="E55" s="211">
        <v>8</v>
      </c>
      <c r="F55" s="211">
        <v>3</v>
      </c>
      <c r="G55" s="211">
        <v>0</v>
      </c>
      <c r="H55" s="211">
        <v>0</v>
      </c>
      <c r="I55" s="212">
        <v>116</v>
      </c>
      <c r="J55" s="210"/>
      <c r="K55" s="210">
        <v>3173</v>
      </c>
      <c r="L55" s="211">
        <v>0</v>
      </c>
      <c r="M55" s="211"/>
      <c r="N55" s="212">
        <v>3173</v>
      </c>
      <c r="O55" s="210">
        <v>0</v>
      </c>
      <c r="P55" s="211">
        <v>0</v>
      </c>
      <c r="Q55" s="212">
        <v>0</v>
      </c>
      <c r="R55" s="209"/>
      <c r="S55" s="209">
        <v>0</v>
      </c>
      <c r="T55" s="213">
        <v>0</v>
      </c>
      <c r="U55" s="211">
        <v>10</v>
      </c>
      <c r="V55" s="211">
        <v>47</v>
      </c>
      <c r="W55" s="211"/>
      <c r="X55" s="211"/>
      <c r="Y55" s="212">
        <v>57</v>
      </c>
      <c r="Z55" s="209"/>
      <c r="AA55" s="209"/>
      <c r="AB55" s="210">
        <v>0</v>
      </c>
      <c r="AC55" s="211">
        <v>0</v>
      </c>
      <c r="AD55" s="211">
        <v>245</v>
      </c>
      <c r="AE55" s="211">
        <v>0</v>
      </c>
      <c r="AF55" s="211"/>
      <c r="AG55" s="211">
        <v>0</v>
      </c>
      <c r="AH55" s="211">
        <v>0</v>
      </c>
      <c r="AI55" s="212">
        <v>245</v>
      </c>
      <c r="AJ55" s="210">
        <v>1</v>
      </c>
      <c r="AK55" s="211">
        <v>245</v>
      </c>
      <c r="AL55" s="211">
        <v>0</v>
      </c>
      <c r="AM55" s="211">
        <v>0</v>
      </c>
      <c r="AN55" s="211"/>
      <c r="AO55" s="211">
        <v>0</v>
      </c>
      <c r="AP55" s="212">
        <v>246</v>
      </c>
      <c r="AQ55" s="209"/>
      <c r="AR55" s="209">
        <v>0</v>
      </c>
      <c r="AS55" s="210">
        <v>0</v>
      </c>
      <c r="AT55" s="211">
        <v>0</v>
      </c>
      <c r="AU55" s="211">
        <v>0</v>
      </c>
      <c r="AV55" s="211"/>
      <c r="AW55" s="212">
        <v>0</v>
      </c>
      <c r="AX55" s="210">
        <v>3815</v>
      </c>
      <c r="AY55" s="211">
        <v>0</v>
      </c>
      <c r="AZ55" s="211">
        <v>784</v>
      </c>
      <c r="BA55" s="211">
        <v>951</v>
      </c>
      <c r="BB55" s="211">
        <v>0</v>
      </c>
      <c r="BC55" s="211">
        <v>0</v>
      </c>
      <c r="BD55" s="211">
        <v>6</v>
      </c>
      <c r="BE55" s="211">
        <v>0</v>
      </c>
      <c r="BF55" s="211">
        <v>0</v>
      </c>
      <c r="BG55" s="212">
        <v>5556</v>
      </c>
      <c r="BH55" s="210"/>
      <c r="BI55" s="211"/>
      <c r="BJ55" s="212"/>
      <c r="BK55" s="209"/>
      <c r="BL55" s="209"/>
      <c r="BM55" s="209"/>
      <c r="BN55" s="209">
        <v>1</v>
      </c>
      <c r="BO55" s="209">
        <v>1</v>
      </c>
      <c r="BP55" s="213"/>
      <c r="BQ55" s="214"/>
      <c r="BR55" s="211"/>
      <c r="BS55" s="213"/>
      <c r="BT55" s="233">
        <v>9395</v>
      </c>
      <c r="BU55" s="215">
        <f>9395/615477</f>
        <v>1.5264583404416412E-2</v>
      </c>
    </row>
    <row r="56" spans="2:73" x14ac:dyDescent="0.2">
      <c r="B56" s="208" t="s">
        <v>456</v>
      </c>
      <c r="C56" s="209"/>
      <c r="D56" s="210">
        <v>35</v>
      </c>
      <c r="E56" s="211">
        <v>28</v>
      </c>
      <c r="F56" s="211">
        <v>9</v>
      </c>
      <c r="G56" s="211"/>
      <c r="H56" s="211">
        <v>0</v>
      </c>
      <c r="I56" s="212">
        <v>72</v>
      </c>
      <c r="J56" s="210"/>
      <c r="K56" s="210">
        <v>2330</v>
      </c>
      <c r="L56" s="211">
        <v>0</v>
      </c>
      <c r="M56" s="211"/>
      <c r="N56" s="212">
        <v>2330</v>
      </c>
      <c r="O56" s="210">
        <v>0</v>
      </c>
      <c r="P56" s="211">
        <v>0</v>
      </c>
      <c r="Q56" s="212">
        <v>0</v>
      </c>
      <c r="R56" s="209"/>
      <c r="S56" s="209">
        <v>0</v>
      </c>
      <c r="T56" s="213">
        <v>0</v>
      </c>
      <c r="U56" s="211">
        <v>30</v>
      </c>
      <c r="V56" s="211">
        <v>29</v>
      </c>
      <c r="W56" s="211"/>
      <c r="X56" s="211"/>
      <c r="Y56" s="212">
        <v>59</v>
      </c>
      <c r="Z56" s="209"/>
      <c r="AA56" s="209">
        <v>0</v>
      </c>
      <c r="AB56" s="210">
        <v>0</v>
      </c>
      <c r="AC56" s="211">
        <v>0</v>
      </c>
      <c r="AD56" s="211">
        <v>443</v>
      </c>
      <c r="AE56" s="211">
        <v>0</v>
      </c>
      <c r="AF56" s="211">
        <v>0</v>
      </c>
      <c r="AG56" s="211">
        <v>0</v>
      </c>
      <c r="AH56" s="211">
        <v>0</v>
      </c>
      <c r="AI56" s="212">
        <v>443</v>
      </c>
      <c r="AJ56" s="210">
        <v>1</v>
      </c>
      <c r="AK56" s="211">
        <v>299</v>
      </c>
      <c r="AL56" s="211">
        <v>0</v>
      </c>
      <c r="AM56" s="211">
        <v>0</v>
      </c>
      <c r="AN56" s="211">
        <v>0</v>
      </c>
      <c r="AO56" s="211"/>
      <c r="AP56" s="212">
        <v>300</v>
      </c>
      <c r="AQ56" s="209"/>
      <c r="AR56" s="209">
        <v>0</v>
      </c>
      <c r="AS56" s="210">
        <v>0</v>
      </c>
      <c r="AT56" s="211">
        <v>0</v>
      </c>
      <c r="AU56" s="211">
        <v>0</v>
      </c>
      <c r="AV56" s="211"/>
      <c r="AW56" s="212">
        <v>0</v>
      </c>
      <c r="AX56" s="210">
        <v>4438</v>
      </c>
      <c r="AY56" s="211">
        <v>1</v>
      </c>
      <c r="AZ56" s="211">
        <v>1452</v>
      </c>
      <c r="BA56" s="211">
        <v>714</v>
      </c>
      <c r="BB56" s="211">
        <v>0</v>
      </c>
      <c r="BC56" s="211">
        <v>2</v>
      </c>
      <c r="BD56" s="211">
        <v>24</v>
      </c>
      <c r="BE56" s="211">
        <v>0</v>
      </c>
      <c r="BF56" s="211">
        <v>0</v>
      </c>
      <c r="BG56" s="212">
        <v>6631</v>
      </c>
      <c r="BH56" s="210">
        <v>0</v>
      </c>
      <c r="BI56" s="211">
        <v>0</v>
      </c>
      <c r="BJ56" s="212">
        <v>0</v>
      </c>
      <c r="BK56" s="209"/>
      <c r="BL56" s="209">
        <v>18</v>
      </c>
      <c r="BM56" s="209">
        <v>4</v>
      </c>
      <c r="BN56" s="209">
        <v>19</v>
      </c>
      <c r="BO56" s="209">
        <v>6</v>
      </c>
      <c r="BP56" s="213">
        <v>0</v>
      </c>
      <c r="BQ56" s="214">
        <v>0</v>
      </c>
      <c r="BR56" s="211"/>
      <c r="BS56" s="213">
        <v>0</v>
      </c>
      <c r="BT56" s="233">
        <v>9882</v>
      </c>
      <c r="BU56" s="215">
        <f>9882/615477</f>
        <v>1.6055839617077485E-2</v>
      </c>
    </row>
    <row r="57" spans="2:73" x14ac:dyDescent="0.2">
      <c r="B57" s="267" t="s">
        <v>457</v>
      </c>
      <c r="C57" s="268">
        <v>0</v>
      </c>
      <c r="D57" s="269">
        <v>438</v>
      </c>
      <c r="E57" s="270">
        <v>388</v>
      </c>
      <c r="F57" s="270">
        <v>7801</v>
      </c>
      <c r="G57" s="270">
        <v>0</v>
      </c>
      <c r="H57" s="270">
        <v>0</v>
      </c>
      <c r="I57" s="271">
        <v>8627</v>
      </c>
      <c r="J57" s="269"/>
      <c r="K57" s="269">
        <v>73684</v>
      </c>
      <c r="L57" s="270">
        <v>0</v>
      </c>
      <c r="M57" s="270"/>
      <c r="N57" s="271">
        <v>73684</v>
      </c>
      <c r="O57" s="269">
        <v>0</v>
      </c>
      <c r="P57" s="270">
        <v>0</v>
      </c>
      <c r="Q57" s="271">
        <v>0</v>
      </c>
      <c r="R57" s="268"/>
      <c r="S57" s="268">
        <v>0</v>
      </c>
      <c r="T57" s="272">
        <v>0</v>
      </c>
      <c r="U57" s="270">
        <v>304</v>
      </c>
      <c r="V57" s="270">
        <v>1888</v>
      </c>
      <c r="W57" s="270">
        <v>0</v>
      </c>
      <c r="X57" s="270"/>
      <c r="Y57" s="271">
        <v>2192</v>
      </c>
      <c r="Z57" s="268"/>
      <c r="AA57" s="268">
        <v>0</v>
      </c>
      <c r="AB57" s="269">
        <v>0</v>
      </c>
      <c r="AC57" s="270">
        <v>0</v>
      </c>
      <c r="AD57" s="270">
        <v>4344</v>
      </c>
      <c r="AE57" s="270">
        <v>0</v>
      </c>
      <c r="AF57" s="270">
        <v>0</v>
      </c>
      <c r="AG57" s="270">
        <v>0</v>
      </c>
      <c r="AH57" s="270">
        <v>0</v>
      </c>
      <c r="AI57" s="271">
        <v>4344</v>
      </c>
      <c r="AJ57" s="269">
        <v>296</v>
      </c>
      <c r="AK57" s="270">
        <v>5196</v>
      </c>
      <c r="AL57" s="270">
        <v>0</v>
      </c>
      <c r="AM57" s="270">
        <v>0</v>
      </c>
      <c r="AN57" s="270">
        <v>0</v>
      </c>
      <c r="AO57" s="270"/>
      <c r="AP57" s="271">
        <v>5492</v>
      </c>
      <c r="AQ57" s="268"/>
      <c r="AR57" s="268">
        <v>0</v>
      </c>
      <c r="AS57" s="269">
        <v>0</v>
      </c>
      <c r="AT57" s="270">
        <v>0</v>
      </c>
      <c r="AU57" s="270">
        <v>0</v>
      </c>
      <c r="AV57" s="270"/>
      <c r="AW57" s="271">
        <v>0</v>
      </c>
      <c r="AX57" s="269">
        <v>5898</v>
      </c>
      <c r="AY57" s="270">
        <v>224</v>
      </c>
      <c r="AZ57" s="270">
        <v>13887</v>
      </c>
      <c r="BA57" s="270">
        <v>9165</v>
      </c>
      <c r="BB57" s="270">
        <v>0</v>
      </c>
      <c r="BC57" s="270">
        <v>3</v>
      </c>
      <c r="BD57" s="270">
        <v>98</v>
      </c>
      <c r="BE57" s="270">
        <v>0</v>
      </c>
      <c r="BF57" s="270"/>
      <c r="BG57" s="271">
        <v>29275</v>
      </c>
      <c r="BH57" s="269"/>
      <c r="BI57" s="270"/>
      <c r="BJ57" s="271"/>
      <c r="BK57" s="268"/>
      <c r="BL57" s="268">
        <v>4</v>
      </c>
      <c r="BM57" s="268">
        <v>92</v>
      </c>
      <c r="BN57" s="268">
        <v>29</v>
      </c>
      <c r="BO57" s="268">
        <v>101</v>
      </c>
      <c r="BP57" s="272">
        <v>0</v>
      </c>
      <c r="BQ57" s="273">
        <v>0</v>
      </c>
      <c r="BR57" s="270"/>
      <c r="BS57" s="272">
        <v>0</v>
      </c>
      <c r="BT57" s="274">
        <v>123840</v>
      </c>
      <c r="BU57" s="275">
        <f>123840/615477</f>
        <v>0.20120979337976885</v>
      </c>
    </row>
    <row r="58" spans="2:73" x14ac:dyDescent="0.2">
      <c r="B58" s="208" t="s">
        <v>458</v>
      </c>
      <c r="C58" s="209"/>
      <c r="D58" s="210">
        <v>9</v>
      </c>
      <c r="E58" s="211">
        <v>5</v>
      </c>
      <c r="F58" s="211">
        <v>62</v>
      </c>
      <c r="G58" s="211">
        <v>0</v>
      </c>
      <c r="H58" s="211">
        <v>0</v>
      </c>
      <c r="I58" s="212">
        <v>76</v>
      </c>
      <c r="J58" s="210"/>
      <c r="K58" s="210">
        <v>4015</v>
      </c>
      <c r="L58" s="211">
        <v>0</v>
      </c>
      <c r="M58" s="211"/>
      <c r="N58" s="212">
        <v>4015</v>
      </c>
      <c r="O58" s="210">
        <v>0</v>
      </c>
      <c r="P58" s="211"/>
      <c r="Q58" s="212">
        <v>0</v>
      </c>
      <c r="R58" s="209"/>
      <c r="S58" s="209">
        <v>0</v>
      </c>
      <c r="T58" s="213">
        <v>0</v>
      </c>
      <c r="U58" s="211">
        <v>5</v>
      </c>
      <c r="V58" s="211">
        <v>16</v>
      </c>
      <c r="W58" s="211"/>
      <c r="X58" s="211"/>
      <c r="Y58" s="212">
        <v>21</v>
      </c>
      <c r="Z58" s="209"/>
      <c r="AA58" s="209"/>
      <c r="AB58" s="210"/>
      <c r="AC58" s="211">
        <v>0</v>
      </c>
      <c r="AD58" s="211">
        <v>130</v>
      </c>
      <c r="AE58" s="211">
        <v>0</v>
      </c>
      <c r="AF58" s="211"/>
      <c r="AG58" s="211">
        <v>0</v>
      </c>
      <c r="AH58" s="211"/>
      <c r="AI58" s="212">
        <v>130</v>
      </c>
      <c r="AJ58" s="210">
        <v>3</v>
      </c>
      <c r="AK58" s="211">
        <v>158</v>
      </c>
      <c r="AL58" s="211"/>
      <c r="AM58" s="211">
        <v>0</v>
      </c>
      <c r="AN58" s="211">
        <v>0</v>
      </c>
      <c r="AO58" s="211"/>
      <c r="AP58" s="212">
        <v>161</v>
      </c>
      <c r="AQ58" s="209"/>
      <c r="AR58" s="209">
        <v>0</v>
      </c>
      <c r="AS58" s="210">
        <v>0</v>
      </c>
      <c r="AT58" s="211">
        <v>0</v>
      </c>
      <c r="AU58" s="211">
        <v>0</v>
      </c>
      <c r="AV58" s="211"/>
      <c r="AW58" s="212">
        <v>0</v>
      </c>
      <c r="AX58" s="210">
        <v>365</v>
      </c>
      <c r="AY58" s="211">
        <v>2</v>
      </c>
      <c r="AZ58" s="211">
        <v>661</v>
      </c>
      <c r="BA58" s="211">
        <v>138</v>
      </c>
      <c r="BB58" s="211">
        <v>0</v>
      </c>
      <c r="BC58" s="211">
        <v>0</v>
      </c>
      <c r="BD58" s="211">
        <v>3</v>
      </c>
      <c r="BE58" s="211">
        <v>0</v>
      </c>
      <c r="BF58" s="211"/>
      <c r="BG58" s="212">
        <v>1169</v>
      </c>
      <c r="BH58" s="210"/>
      <c r="BI58" s="211"/>
      <c r="BJ58" s="212"/>
      <c r="BK58" s="209"/>
      <c r="BL58" s="209">
        <v>2</v>
      </c>
      <c r="BM58" s="209">
        <v>5</v>
      </c>
      <c r="BN58" s="209"/>
      <c r="BO58" s="209">
        <v>5</v>
      </c>
      <c r="BP58" s="213"/>
      <c r="BQ58" s="214"/>
      <c r="BR58" s="211"/>
      <c r="BS58" s="213"/>
      <c r="BT58" s="233">
        <v>5584</v>
      </c>
      <c r="BU58" s="215">
        <f>5584/615477</f>
        <v>9.0726379702247197E-3</v>
      </c>
    </row>
    <row r="59" spans="2:73" x14ac:dyDescent="0.2">
      <c r="B59" s="208" t="s">
        <v>459</v>
      </c>
      <c r="C59" s="209"/>
      <c r="D59" s="210">
        <v>5</v>
      </c>
      <c r="E59" s="211">
        <v>21</v>
      </c>
      <c r="F59" s="211">
        <v>11</v>
      </c>
      <c r="G59" s="211"/>
      <c r="H59" s="211">
        <v>0</v>
      </c>
      <c r="I59" s="212">
        <v>37</v>
      </c>
      <c r="J59" s="210"/>
      <c r="K59" s="210">
        <v>12424</v>
      </c>
      <c r="L59" s="211">
        <v>0</v>
      </c>
      <c r="M59" s="211"/>
      <c r="N59" s="212">
        <v>12424</v>
      </c>
      <c r="O59" s="210">
        <v>0</v>
      </c>
      <c r="P59" s="211"/>
      <c r="Q59" s="212">
        <v>0</v>
      </c>
      <c r="R59" s="209"/>
      <c r="S59" s="209">
        <v>0</v>
      </c>
      <c r="T59" s="213">
        <v>0</v>
      </c>
      <c r="U59" s="211">
        <v>1</v>
      </c>
      <c r="V59" s="211">
        <v>20</v>
      </c>
      <c r="W59" s="211"/>
      <c r="X59" s="211"/>
      <c r="Y59" s="212">
        <v>21</v>
      </c>
      <c r="Z59" s="209"/>
      <c r="AA59" s="209"/>
      <c r="AB59" s="210">
        <v>0</v>
      </c>
      <c r="AC59" s="211">
        <v>0</v>
      </c>
      <c r="AD59" s="211">
        <v>175</v>
      </c>
      <c r="AE59" s="211">
        <v>0</v>
      </c>
      <c r="AF59" s="211"/>
      <c r="AG59" s="211">
        <v>0</v>
      </c>
      <c r="AH59" s="211"/>
      <c r="AI59" s="212">
        <v>175</v>
      </c>
      <c r="AJ59" s="210">
        <v>0</v>
      </c>
      <c r="AK59" s="211">
        <v>491</v>
      </c>
      <c r="AL59" s="211">
        <v>0</v>
      </c>
      <c r="AM59" s="211">
        <v>0</v>
      </c>
      <c r="AN59" s="211"/>
      <c r="AO59" s="211"/>
      <c r="AP59" s="212">
        <v>491</v>
      </c>
      <c r="AQ59" s="209"/>
      <c r="AR59" s="209">
        <v>0</v>
      </c>
      <c r="AS59" s="210">
        <v>0</v>
      </c>
      <c r="AT59" s="211">
        <v>0</v>
      </c>
      <c r="AU59" s="211">
        <v>0</v>
      </c>
      <c r="AV59" s="211"/>
      <c r="AW59" s="212">
        <v>0</v>
      </c>
      <c r="AX59" s="210">
        <v>75</v>
      </c>
      <c r="AY59" s="211">
        <v>0</v>
      </c>
      <c r="AZ59" s="211">
        <v>752</v>
      </c>
      <c r="BA59" s="211">
        <v>50</v>
      </c>
      <c r="BB59" s="211">
        <v>0</v>
      </c>
      <c r="BC59" s="211">
        <v>0</v>
      </c>
      <c r="BD59" s="211">
        <v>0</v>
      </c>
      <c r="BE59" s="211">
        <v>0</v>
      </c>
      <c r="BF59" s="211"/>
      <c r="BG59" s="212">
        <v>877</v>
      </c>
      <c r="BH59" s="210"/>
      <c r="BI59" s="211"/>
      <c r="BJ59" s="212"/>
      <c r="BK59" s="209"/>
      <c r="BL59" s="209">
        <v>3</v>
      </c>
      <c r="BM59" s="209"/>
      <c r="BN59" s="209">
        <v>15</v>
      </c>
      <c r="BO59" s="209"/>
      <c r="BP59" s="213"/>
      <c r="BQ59" s="214"/>
      <c r="BR59" s="211"/>
      <c r="BS59" s="213"/>
      <c r="BT59" s="233">
        <v>14043</v>
      </c>
      <c r="BU59" s="215">
        <f>14043/615477</f>
        <v>2.2816449680491718E-2</v>
      </c>
    </row>
    <row r="60" spans="2:73" x14ac:dyDescent="0.2">
      <c r="B60" s="208" t="s">
        <v>460</v>
      </c>
      <c r="C60" s="209"/>
      <c r="D60" s="210">
        <v>10</v>
      </c>
      <c r="E60" s="211">
        <v>8</v>
      </c>
      <c r="F60" s="211">
        <v>3</v>
      </c>
      <c r="G60" s="211">
        <v>0</v>
      </c>
      <c r="H60" s="211">
        <v>0</v>
      </c>
      <c r="I60" s="212">
        <v>21</v>
      </c>
      <c r="J60" s="210"/>
      <c r="K60" s="210">
        <v>1995</v>
      </c>
      <c r="L60" s="211">
        <v>0</v>
      </c>
      <c r="M60" s="211"/>
      <c r="N60" s="212">
        <v>1995</v>
      </c>
      <c r="O60" s="210">
        <v>0</v>
      </c>
      <c r="P60" s="211"/>
      <c r="Q60" s="212">
        <v>0</v>
      </c>
      <c r="R60" s="209"/>
      <c r="S60" s="209"/>
      <c r="T60" s="213">
        <v>0</v>
      </c>
      <c r="U60" s="211">
        <v>4</v>
      </c>
      <c r="V60" s="211">
        <v>44</v>
      </c>
      <c r="W60" s="211"/>
      <c r="X60" s="211"/>
      <c r="Y60" s="212">
        <v>48</v>
      </c>
      <c r="Z60" s="209"/>
      <c r="AA60" s="209"/>
      <c r="AB60" s="210">
        <v>0</v>
      </c>
      <c r="AC60" s="211">
        <v>0</v>
      </c>
      <c r="AD60" s="211">
        <v>51</v>
      </c>
      <c r="AE60" s="211">
        <v>0</v>
      </c>
      <c r="AF60" s="211">
        <v>0</v>
      </c>
      <c r="AG60" s="211">
        <v>0</v>
      </c>
      <c r="AH60" s="211"/>
      <c r="AI60" s="212">
        <v>51</v>
      </c>
      <c r="AJ60" s="210">
        <v>0</v>
      </c>
      <c r="AK60" s="211">
        <v>12</v>
      </c>
      <c r="AL60" s="211">
        <v>0</v>
      </c>
      <c r="AM60" s="211">
        <v>0</v>
      </c>
      <c r="AN60" s="211"/>
      <c r="AO60" s="211"/>
      <c r="AP60" s="212">
        <v>12</v>
      </c>
      <c r="AQ60" s="209"/>
      <c r="AR60" s="209">
        <v>0</v>
      </c>
      <c r="AS60" s="210">
        <v>0</v>
      </c>
      <c r="AT60" s="211">
        <v>0</v>
      </c>
      <c r="AU60" s="211">
        <v>0</v>
      </c>
      <c r="AV60" s="211"/>
      <c r="AW60" s="212">
        <v>0</v>
      </c>
      <c r="AX60" s="210">
        <v>683</v>
      </c>
      <c r="AY60" s="211">
        <v>0</v>
      </c>
      <c r="AZ60" s="211">
        <v>569</v>
      </c>
      <c r="BA60" s="211">
        <v>854</v>
      </c>
      <c r="BB60" s="211">
        <v>0</v>
      </c>
      <c r="BC60" s="211">
        <v>0</v>
      </c>
      <c r="BD60" s="211">
        <v>0</v>
      </c>
      <c r="BE60" s="211">
        <v>0</v>
      </c>
      <c r="BF60" s="211"/>
      <c r="BG60" s="212">
        <v>2106</v>
      </c>
      <c r="BH60" s="210"/>
      <c r="BI60" s="211"/>
      <c r="BJ60" s="212"/>
      <c r="BK60" s="209"/>
      <c r="BL60" s="209"/>
      <c r="BM60" s="209"/>
      <c r="BN60" s="209"/>
      <c r="BO60" s="209">
        <v>1</v>
      </c>
      <c r="BP60" s="213"/>
      <c r="BQ60" s="214"/>
      <c r="BR60" s="211"/>
      <c r="BS60" s="213"/>
      <c r="BT60" s="233">
        <v>4234</v>
      </c>
      <c r="BU60" s="215">
        <f>4234/615477</f>
        <v>6.8792172575092162E-3</v>
      </c>
    </row>
    <row r="61" spans="2:73" x14ac:dyDescent="0.2">
      <c r="B61" s="208" t="s">
        <v>461</v>
      </c>
      <c r="C61" s="209"/>
      <c r="D61" s="210">
        <v>25</v>
      </c>
      <c r="E61" s="211">
        <v>34</v>
      </c>
      <c r="F61" s="211">
        <v>16</v>
      </c>
      <c r="G61" s="211">
        <v>0</v>
      </c>
      <c r="H61" s="211"/>
      <c r="I61" s="212">
        <v>75</v>
      </c>
      <c r="J61" s="210"/>
      <c r="K61" s="210">
        <v>909</v>
      </c>
      <c r="L61" s="211">
        <v>0</v>
      </c>
      <c r="M61" s="211">
        <v>0</v>
      </c>
      <c r="N61" s="212">
        <v>909</v>
      </c>
      <c r="O61" s="210">
        <v>0</v>
      </c>
      <c r="P61" s="211"/>
      <c r="Q61" s="212">
        <v>0</v>
      </c>
      <c r="R61" s="209"/>
      <c r="S61" s="209"/>
      <c r="T61" s="213">
        <v>1</v>
      </c>
      <c r="U61" s="211">
        <v>19</v>
      </c>
      <c r="V61" s="211">
        <v>56</v>
      </c>
      <c r="W61" s="211"/>
      <c r="X61" s="211"/>
      <c r="Y61" s="212">
        <v>76</v>
      </c>
      <c r="Z61" s="209"/>
      <c r="AA61" s="209"/>
      <c r="AB61" s="210"/>
      <c r="AC61" s="211">
        <v>0</v>
      </c>
      <c r="AD61" s="211">
        <v>67</v>
      </c>
      <c r="AE61" s="211">
        <v>0</v>
      </c>
      <c r="AF61" s="211"/>
      <c r="AG61" s="211">
        <v>0</v>
      </c>
      <c r="AH61" s="211"/>
      <c r="AI61" s="212">
        <v>67</v>
      </c>
      <c r="AJ61" s="210">
        <v>0</v>
      </c>
      <c r="AK61" s="211">
        <v>37</v>
      </c>
      <c r="AL61" s="211">
        <v>0</v>
      </c>
      <c r="AM61" s="211">
        <v>0</v>
      </c>
      <c r="AN61" s="211"/>
      <c r="AO61" s="211"/>
      <c r="AP61" s="212">
        <v>37</v>
      </c>
      <c r="AQ61" s="209"/>
      <c r="AR61" s="209">
        <v>0</v>
      </c>
      <c r="AS61" s="210">
        <v>0</v>
      </c>
      <c r="AT61" s="211">
        <v>0</v>
      </c>
      <c r="AU61" s="211">
        <v>0</v>
      </c>
      <c r="AV61" s="211"/>
      <c r="AW61" s="212">
        <v>0</v>
      </c>
      <c r="AX61" s="210">
        <v>968</v>
      </c>
      <c r="AY61" s="211">
        <v>0</v>
      </c>
      <c r="AZ61" s="211">
        <v>614</v>
      </c>
      <c r="BA61" s="211">
        <v>238</v>
      </c>
      <c r="BB61" s="211">
        <v>0</v>
      </c>
      <c r="BC61" s="211">
        <v>1</v>
      </c>
      <c r="BD61" s="211">
        <v>0</v>
      </c>
      <c r="BE61" s="211">
        <v>0</v>
      </c>
      <c r="BF61" s="211"/>
      <c r="BG61" s="212">
        <v>1821</v>
      </c>
      <c r="BH61" s="210"/>
      <c r="BI61" s="211"/>
      <c r="BJ61" s="212"/>
      <c r="BK61" s="209"/>
      <c r="BL61" s="209">
        <v>1</v>
      </c>
      <c r="BM61" s="209"/>
      <c r="BN61" s="209"/>
      <c r="BO61" s="209"/>
      <c r="BP61" s="213"/>
      <c r="BQ61" s="214"/>
      <c r="BR61" s="211"/>
      <c r="BS61" s="213"/>
      <c r="BT61" s="233">
        <v>2986</v>
      </c>
      <c r="BU61" s="215">
        <f>2986/615477</f>
        <v>4.8515216653099956E-3</v>
      </c>
    </row>
    <row r="62" spans="2:73" x14ac:dyDescent="0.2">
      <c r="B62" s="208" t="s">
        <v>462</v>
      </c>
      <c r="C62" s="209">
        <v>0</v>
      </c>
      <c r="D62" s="210">
        <v>216</v>
      </c>
      <c r="E62" s="211">
        <v>130</v>
      </c>
      <c r="F62" s="211">
        <v>26</v>
      </c>
      <c r="G62" s="211">
        <v>0</v>
      </c>
      <c r="H62" s="211">
        <v>0</v>
      </c>
      <c r="I62" s="212">
        <v>372</v>
      </c>
      <c r="J62" s="210">
        <v>0</v>
      </c>
      <c r="K62" s="210">
        <v>9294</v>
      </c>
      <c r="L62" s="211">
        <v>0</v>
      </c>
      <c r="M62" s="211">
        <v>0</v>
      </c>
      <c r="N62" s="212">
        <v>9294</v>
      </c>
      <c r="O62" s="210">
        <v>0</v>
      </c>
      <c r="P62" s="211"/>
      <c r="Q62" s="212">
        <v>0</v>
      </c>
      <c r="R62" s="209"/>
      <c r="S62" s="209">
        <v>0</v>
      </c>
      <c r="T62" s="213">
        <v>1</v>
      </c>
      <c r="U62" s="211">
        <v>7</v>
      </c>
      <c r="V62" s="211">
        <v>92</v>
      </c>
      <c r="W62" s="211">
        <v>0</v>
      </c>
      <c r="X62" s="211"/>
      <c r="Y62" s="212">
        <v>100</v>
      </c>
      <c r="Z62" s="209"/>
      <c r="AA62" s="209">
        <v>0</v>
      </c>
      <c r="AB62" s="210">
        <v>0</v>
      </c>
      <c r="AC62" s="211">
        <v>0</v>
      </c>
      <c r="AD62" s="211">
        <v>141</v>
      </c>
      <c r="AE62" s="211">
        <v>0</v>
      </c>
      <c r="AF62" s="211">
        <v>0</v>
      </c>
      <c r="AG62" s="211">
        <v>0</v>
      </c>
      <c r="AH62" s="211">
        <v>0</v>
      </c>
      <c r="AI62" s="212">
        <v>141</v>
      </c>
      <c r="AJ62" s="210">
        <v>0</v>
      </c>
      <c r="AK62" s="211">
        <v>175</v>
      </c>
      <c r="AL62" s="211">
        <v>0</v>
      </c>
      <c r="AM62" s="211">
        <v>0</v>
      </c>
      <c r="AN62" s="211">
        <v>0</v>
      </c>
      <c r="AO62" s="211"/>
      <c r="AP62" s="212">
        <v>175</v>
      </c>
      <c r="AQ62" s="209"/>
      <c r="AR62" s="209">
        <v>0</v>
      </c>
      <c r="AS62" s="210">
        <v>0</v>
      </c>
      <c r="AT62" s="211">
        <v>0</v>
      </c>
      <c r="AU62" s="211">
        <v>0</v>
      </c>
      <c r="AV62" s="211">
        <v>0</v>
      </c>
      <c r="AW62" s="212">
        <v>0</v>
      </c>
      <c r="AX62" s="210">
        <v>4291</v>
      </c>
      <c r="AY62" s="211">
        <v>0</v>
      </c>
      <c r="AZ62" s="211">
        <v>1922</v>
      </c>
      <c r="BA62" s="211">
        <v>574</v>
      </c>
      <c r="BB62" s="211">
        <v>0</v>
      </c>
      <c r="BC62" s="211">
        <v>0</v>
      </c>
      <c r="BD62" s="211">
        <v>6</v>
      </c>
      <c r="BE62" s="211">
        <v>0</v>
      </c>
      <c r="BF62" s="211">
        <v>0</v>
      </c>
      <c r="BG62" s="212">
        <v>6793</v>
      </c>
      <c r="BH62" s="210"/>
      <c r="BI62" s="211"/>
      <c r="BJ62" s="212"/>
      <c r="BK62" s="209"/>
      <c r="BL62" s="209">
        <v>73</v>
      </c>
      <c r="BM62" s="209"/>
      <c r="BN62" s="209">
        <v>317</v>
      </c>
      <c r="BO62" s="209">
        <v>43</v>
      </c>
      <c r="BP62" s="213"/>
      <c r="BQ62" s="214">
        <v>0</v>
      </c>
      <c r="BR62" s="211"/>
      <c r="BS62" s="213">
        <v>0</v>
      </c>
      <c r="BT62" s="233">
        <v>17308</v>
      </c>
      <c r="BU62" s="215">
        <f>17308/615477</f>
        <v>2.8121278293096248E-2</v>
      </c>
    </row>
    <row r="63" spans="2:73" x14ac:dyDescent="0.2">
      <c r="B63" s="208" t="s">
        <v>463</v>
      </c>
      <c r="C63" s="209"/>
      <c r="D63" s="210">
        <v>0</v>
      </c>
      <c r="E63" s="211"/>
      <c r="F63" s="211"/>
      <c r="G63" s="211"/>
      <c r="H63" s="211"/>
      <c r="I63" s="212">
        <v>0</v>
      </c>
      <c r="J63" s="210"/>
      <c r="K63" s="210">
        <v>72</v>
      </c>
      <c r="L63" s="211"/>
      <c r="M63" s="211"/>
      <c r="N63" s="212">
        <v>72</v>
      </c>
      <c r="O63" s="210">
        <v>0</v>
      </c>
      <c r="P63" s="211"/>
      <c r="Q63" s="212">
        <v>0</v>
      </c>
      <c r="R63" s="209"/>
      <c r="S63" s="209"/>
      <c r="T63" s="213"/>
      <c r="U63" s="211"/>
      <c r="V63" s="211">
        <v>2</v>
      </c>
      <c r="W63" s="211"/>
      <c r="X63" s="211"/>
      <c r="Y63" s="212">
        <v>2</v>
      </c>
      <c r="Z63" s="209"/>
      <c r="AA63" s="209"/>
      <c r="AB63" s="210"/>
      <c r="AC63" s="211"/>
      <c r="AD63" s="211">
        <v>10</v>
      </c>
      <c r="AE63" s="211"/>
      <c r="AF63" s="211"/>
      <c r="AG63" s="211">
        <v>0</v>
      </c>
      <c r="AH63" s="211"/>
      <c r="AI63" s="212">
        <v>10</v>
      </c>
      <c r="AJ63" s="210"/>
      <c r="AK63" s="211">
        <v>0</v>
      </c>
      <c r="AL63" s="211"/>
      <c r="AM63" s="211"/>
      <c r="AN63" s="211"/>
      <c r="AO63" s="211"/>
      <c r="AP63" s="212">
        <v>0</v>
      </c>
      <c r="AQ63" s="209"/>
      <c r="AR63" s="209"/>
      <c r="AS63" s="210"/>
      <c r="AT63" s="211"/>
      <c r="AU63" s="211"/>
      <c r="AV63" s="211"/>
      <c r="AW63" s="212"/>
      <c r="AX63" s="210">
        <v>13</v>
      </c>
      <c r="AY63" s="211"/>
      <c r="AZ63" s="211">
        <v>11</v>
      </c>
      <c r="BA63" s="211">
        <v>3</v>
      </c>
      <c r="BB63" s="211"/>
      <c r="BC63" s="211"/>
      <c r="BD63" s="211">
        <v>0</v>
      </c>
      <c r="BE63" s="211"/>
      <c r="BF63" s="211"/>
      <c r="BG63" s="212">
        <v>27</v>
      </c>
      <c r="BH63" s="210"/>
      <c r="BI63" s="211"/>
      <c r="BJ63" s="212"/>
      <c r="BK63" s="209"/>
      <c r="BL63" s="209"/>
      <c r="BM63" s="209"/>
      <c r="BN63" s="209"/>
      <c r="BO63" s="209"/>
      <c r="BP63" s="213"/>
      <c r="BQ63" s="214"/>
      <c r="BR63" s="211"/>
      <c r="BS63" s="213"/>
      <c r="BT63" s="233">
        <v>111</v>
      </c>
      <c r="BU63" s="215">
        <f>111/615477</f>
        <v>1.8034792526771919E-4</v>
      </c>
    </row>
    <row r="64" spans="2:73" x14ac:dyDescent="0.2">
      <c r="B64" s="208" t="s">
        <v>464</v>
      </c>
      <c r="C64" s="209"/>
      <c r="D64" s="210">
        <v>0</v>
      </c>
      <c r="E64" s="211">
        <v>0</v>
      </c>
      <c r="F64" s="211">
        <v>18</v>
      </c>
      <c r="G64" s="211"/>
      <c r="H64" s="211"/>
      <c r="I64" s="212">
        <v>18</v>
      </c>
      <c r="J64" s="210"/>
      <c r="K64" s="210">
        <v>39</v>
      </c>
      <c r="L64" s="211">
        <v>0</v>
      </c>
      <c r="M64" s="211"/>
      <c r="N64" s="212">
        <v>39</v>
      </c>
      <c r="O64" s="210">
        <v>0</v>
      </c>
      <c r="P64" s="211"/>
      <c r="Q64" s="212">
        <v>0</v>
      </c>
      <c r="R64" s="209"/>
      <c r="S64" s="209"/>
      <c r="T64" s="213"/>
      <c r="U64" s="211">
        <v>4</v>
      </c>
      <c r="V64" s="211"/>
      <c r="W64" s="211"/>
      <c r="X64" s="211"/>
      <c r="Y64" s="212">
        <v>4</v>
      </c>
      <c r="Z64" s="209"/>
      <c r="AA64" s="209"/>
      <c r="AB64" s="210"/>
      <c r="AC64" s="211"/>
      <c r="AD64" s="211">
        <v>37</v>
      </c>
      <c r="AE64" s="211"/>
      <c r="AF64" s="211"/>
      <c r="AG64" s="211">
        <v>0</v>
      </c>
      <c r="AH64" s="211"/>
      <c r="AI64" s="212">
        <v>37</v>
      </c>
      <c r="AJ64" s="210"/>
      <c r="AK64" s="211">
        <v>6</v>
      </c>
      <c r="AL64" s="211"/>
      <c r="AM64" s="211"/>
      <c r="AN64" s="211"/>
      <c r="AO64" s="211"/>
      <c r="AP64" s="212">
        <v>6</v>
      </c>
      <c r="AQ64" s="209"/>
      <c r="AR64" s="209"/>
      <c r="AS64" s="210"/>
      <c r="AT64" s="211"/>
      <c r="AU64" s="211"/>
      <c r="AV64" s="211"/>
      <c r="AW64" s="212"/>
      <c r="AX64" s="210">
        <v>103</v>
      </c>
      <c r="AY64" s="211">
        <v>0</v>
      </c>
      <c r="AZ64" s="211">
        <v>107</v>
      </c>
      <c r="BA64" s="211">
        <v>16</v>
      </c>
      <c r="BB64" s="211">
        <v>0</v>
      </c>
      <c r="BC64" s="211">
        <v>0</v>
      </c>
      <c r="BD64" s="211">
        <v>0</v>
      </c>
      <c r="BE64" s="211">
        <v>0</v>
      </c>
      <c r="BF64" s="211"/>
      <c r="BG64" s="212">
        <v>226</v>
      </c>
      <c r="BH64" s="210"/>
      <c r="BI64" s="211"/>
      <c r="BJ64" s="212"/>
      <c r="BK64" s="209"/>
      <c r="BL64" s="209"/>
      <c r="BM64" s="209"/>
      <c r="BN64" s="209"/>
      <c r="BO64" s="209"/>
      <c r="BP64" s="213"/>
      <c r="BQ64" s="214"/>
      <c r="BR64" s="211"/>
      <c r="BS64" s="213"/>
      <c r="BT64" s="233">
        <v>330</v>
      </c>
      <c r="BU64" s="215">
        <f>330/615477</f>
        <v>5.3616950755267867E-4</v>
      </c>
    </row>
    <row r="65" spans="2:73" x14ac:dyDescent="0.2">
      <c r="B65" s="208" t="s">
        <v>465</v>
      </c>
      <c r="C65" s="209"/>
      <c r="D65" s="210">
        <v>4</v>
      </c>
      <c r="E65" s="211">
        <v>131</v>
      </c>
      <c r="F65" s="211">
        <v>2</v>
      </c>
      <c r="G65" s="211"/>
      <c r="H65" s="211">
        <v>0</v>
      </c>
      <c r="I65" s="212">
        <v>137</v>
      </c>
      <c r="J65" s="210"/>
      <c r="K65" s="210">
        <v>236</v>
      </c>
      <c r="L65" s="211">
        <v>0</v>
      </c>
      <c r="M65" s="211"/>
      <c r="N65" s="212">
        <v>236</v>
      </c>
      <c r="O65" s="210">
        <v>0</v>
      </c>
      <c r="P65" s="211"/>
      <c r="Q65" s="212">
        <v>0</v>
      </c>
      <c r="R65" s="209"/>
      <c r="S65" s="209"/>
      <c r="T65" s="213">
        <v>0</v>
      </c>
      <c r="U65" s="211">
        <v>2</v>
      </c>
      <c r="V65" s="211">
        <v>2</v>
      </c>
      <c r="W65" s="211"/>
      <c r="X65" s="211"/>
      <c r="Y65" s="212">
        <v>4</v>
      </c>
      <c r="Z65" s="209"/>
      <c r="AA65" s="209">
        <v>0</v>
      </c>
      <c r="AB65" s="210">
        <v>0</v>
      </c>
      <c r="AC65" s="211">
        <v>0</v>
      </c>
      <c r="AD65" s="211">
        <v>7</v>
      </c>
      <c r="AE65" s="211"/>
      <c r="AF65" s="211"/>
      <c r="AG65" s="211">
        <v>0</v>
      </c>
      <c r="AH65" s="211"/>
      <c r="AI65" s="212">
        <v>7</v>
      </c>
      <c r="AJ65" s="210"/>
      <c r="AK65" s="211">
        <v>9</v>
      </c>
      <c r="AL65" s="211">
        <v>0</v>
      </c>
      <c r="AM65" s="211">
        <v>0</v>
      </c>
      <c r="AN65" s="211">
        <v>0</v>
      </c>
      <c r="AO65" s="211"/>
      <c r="AP65" s="212">
        <v>9</v>
      </c>
      <c r="AQ65" s="209"/>
      <c r="AR65" s="209">
        <v>0</v>
      </c>
      <c r="AS65" s="210">
        <v>0</v>
      </c>
      <c r="AT65" s="211">
        <v>0</v>
      </c>
      <c r="AU65" s="211">
        <v>0</v>
      </c>
      <c r="AV65" s="211"/>
      <c r="AW65" s="212">
        <v>0</v>
      </c>
      <c r="AX65" s="210">
        <v>41</v>
      </c>
      <c r="AY65" s="211">
        <v>0</v>
      </c>
      <c r="AZ65" s="211">
        <v>95</v>
      </c>
      <c r="BA65" s="211">
        <v>228</v>
      </c>
      <c r="BB65" s="211">
        <v>0</v>
      </c>
      <c r="BC65" s="211">
        <v>0</v>
      </c>
      <c r="BD65" s="211">
        <v>0</v>
      </c>
      <c r="BE65" s="211">
        <v>0</v>
      </c>
      <c r="BF65" s="211"/>
      <c r="BG65" s="212">
        <v>364</v>
      </c>
      <c r="BH65" s="210"/>
      <c r="BI65" s="211"/>
      <c r="BJ65" s="212"/>
      <c r="BK65" s="209"/>
      <c r="BL65" s="209">
        <v>0</v>
      </c>
      <c r="BM65" s="209"/>
      <c r="BN65" s="209">
        <v>1</v>
      </c>
      <c r="BO65" s="209">
        <v>1</v>
      </c>
      <c r="BP65" s="213"/>
      <c r="BQ65" s="214"/>
      <c r="BR65" s="211"/>
      <c r="BS65" s="213"/>
      <c r="BT65" s="233">
        <v>759</v>
      </c>
      <c r="BU65" s="215">
        <f>759/615477</f>
        <v>1.233189867371161E-3</v>
      </c>
    </row>
    <row r="66" spans="2:73" x14ac:dyDescent="0.2">
      <c r="B66" s="208" t="s">
        <v>466</v>
      </c>
      <c r="C66" s="209"/>
      <c r="D66" s="210">
        <v>1</v>
      </c>
      <c r="E66" s="211">
        <v>1</v>
      </c>
      <c r="F66" s="211">
        <v>2</v>
      </c>
      <c r="G66" s="211">
        <v>0</v>
      </c>
      <c r="H66" s="211">
        <v>0</v>
      </c>
      <c r="I66" s="212">
        <v>4</v>
      </c>
      <c r="J66" s="210"/>
      <c r="K66" s="210">
        <v>4229</v>
      </c>
      <c r="L66" s="211">
        <v>0</v>
      </c>
      <c r="M66" s="211"/>
      <c r="N66" s="212">
        <v>4229</v>
      </c>
      <c r="O66" s="210">
        <v>0</v>
      </c>
      <c r="P66" s="211"/>
      <c r="Q66" s="212">
        <v>0</v>
      </c>
      <c r="R66" s="209"/>
      <c r="S66" s="209">
        <v>0</v>
      </c>
      <c r="T66" s="213"/>
      <c r="U66" s="211">
        <v>7</v>
      </c>
      <c r="V66" s="211">
        <v>94</v>
      </c>
      <c r="W66" s="211"/>
      <c r="X66" s="211"/>
      <c r="Y66" s="212">
        <v>101</v>
      </c>
      <c r="Z66" s="209"/>
      <c r="AA66" s="209">
        <v>0</v>
      </c>
      <c r="AB66" s="210">
        <v>0</v>
      </c>
      <c r="AC66" s="211">
        <v>0</v>
      </c>
      <c r="AD66" s="211">
        <v>21</v>
      </c>
      <c r="AE66" s="211">
        <v>0</v>
      </c>
      <c r="AF66" s="211"/>
      <c r="AG66" s="211">
        <v>0</v>
      </c>
      <c r="AH66" s="211">
        <v>0</v>
      </c>
      <c r="AI66" s="212">
        <v>21</v>
      </c>
      <c r="AJ66" s="210">
        <v>0</v>
      </c>
      <c r="AK66" s="211">
        <v>10</v>
      </c>
      <c r="AL66" s="211">
        <v>0</v>
      </c>
      <c r="AM66" s="211">
        <v>0</v>
      </c>
      <c r="AN66" s="211"/>
      <c r="AO66" s="211"/>
      <c r="AP66" s="212">
        <v>10</v>
      </c>
      <c r="AQ66" s="209"/>
      <c r="AR66" s="209">
        <v>0</v>
      </c>
      <c r="AS66" s="210">
        <v>0</v>
      </c>
      <c r="AT66" s="211">
        <v>0</v>
      </c>
      <c r="AU66" s="211">
        <v>0</v>
      </c>
      <c r="AV66" s="211"/>
      <c r="AW66" s="212">
        <v>0</v>
      </c>
      <c r="AX66" s="210">
        <v>148</v>
      </c>
      <c r="AY66" s="211">
        <v>0</v>
      </c>
      <c r="AZ66" s="211">
        <v>273</v>
      </c>
      <c r="BA66" s="211">
        <v>312</v>
      </c>
      <c r="BB66" s="211">
        <v>0</v>
      </c>
      <c r="BC66" s="211">
        <v>1</v>
      </c>
      <c r="BD66" s="211">
        <v>0</v>
      </c>
      <c r="BE66" s="211">
        <v>0</v>
      </c>
      <c r="BF66" s="211"/>
      <c r="BG66" s="212">
        <v>734</v>
      </c>
      <c r="BH66" s="210"/>
      <c r="BI66" s="211"/>
      <c r="BJ66" s="212"/>
      <c r="BK66" s="209"/>
      <c r="BL66" s="209"/>
      <c r="BM66" s="209"/>
      <c r="BN66" s="209">
        <v>17</v>
      </c>
      <c r="BO66" s="209"/>
      <c r="BP66" s="213"/>
      <c r="BQ66" s="214"/>
      <c r="BR66" s="211">
        <v>0</v>
      </c>
      <c r="BS66" s="213">
        <v>0</v>
      </c>
      <c r="BT66" s="233">
        <v>5116</v>
      </c>
      <c r="BU66" s="215">
        <f>5116/615477</f>
        <v>8.3122521231500119E-3</v>
      </c>
    </row>
    <row r="67" spans="2:73" x14ac:dyDescent="0.2">
      <c r="B67" s="208" t="s">
        <v>467</v>
      </c>
      <c r="C67" s="209">
        <v>0</v>
      </c>
      <c r="D67" s="210">
        <v>5</v>
      </c>
      <c r="E67" s="211">
        <v>80</v>
      </c>
      <c r="F67" s="211">
        <v>10</v>
      </c>
      <c r="G67" s="211">
        <v>0</v>
      </c>
      <c r="H67" s="211"/>
      <c r="I67" s="212">
        <v>95</v>
      </c>
      <c r="J67" s="210">
        <v>0</v>
      </c>
      <c r="K67" s="210">
        <v>748</v>
      </c>
      <c r="L67" s="211">
        <v>0</v>
      </c>
      <c r="M67" s="211"/>
      <c r="N67" s="212">
        <v>748</v>
      </c>
      <c r="O67" s="210">
        <v>0</v>
      </c>
      <c r="P67" s="211">
        <v>0</v>
      </c>
      <c r="Q67" s="212">
        <v>0</v>
      </c>
      <c r="R67" s="209">
        <v>0</v>
      </c>
      <c r="S67" s="209">
        <v>0</v>
      </c>
      <c r="T67" s="213"/>
      <c r="U67" s="211"/>
      <c r="V67" s="211">
        <v>1</v>
      </c>
      <c r="W67" s="211">
        <v>0</v>
      </c>
      <c r="X67" s="211"/>
      <c r="Y67" s="212">
        <v>1</v>
      </c>
      <c r="Z67" s="209">
        <v>2</v>
      </c>
      <c r="AA67" s="209">
        <v>0</v>
      </c>
      <c r="AB67" s="210">
        <v>0</v>
      </c>
      <c r="AC67" s="211">
        <v>0</v>
      </c>
      <c r="AD67" s="211">
        <v>34</v>
      </c>
      <c r="AE67" s="211">
        <v>0</v>
      </c>
      <c r="AF67" s="211">
        <v>0</v>
      </c>
      <c r="AG67" s="211">
        <v>0</v>
      </c>
      <c r="AH67" s="211">
        <v>0</v>
      </c>
      <c r="AI67" s="212">
        <v>34</v>
      </c>
      <c r="AJ67" s="210">
        <v>0</v>
      </c>
      <c r="AK67" s="211">
        <v>55</v>
      </c>
      <c r="AL67" s="211">
        <v>0</v>
      </c>
      <c r="AM67" s="211">
        <v>0</v>
      </c>
      <c r="AN67" s="211"/>
      <c r="AO67" s="211"/>
      <c r="AP67" s="212">
        <v>55</v>
      </c>
      <c r="AQ67" s="209"/>
      <c r="AR67" s="209">
        <v>0</v>
      </c>
      <c r="AS67" s="210">
        <v>0</v>
      </c>
      <c r="AT67" s="211">
        <v>0</v>
      </c>
      <c r="AU67" s="211">
        <v>0</v>
      </c>
      <c r="AV67" s="211"/>
      <c r="AW67" s="212">
        <v>0</v>
      </c>
      <c r="AX67" s="210">
        <v>2621</v>
      </c>
      <c r="AY67" s="211">
        <v>3</v>
      </c>
      <c r="AZ67" s="211">
        <v>790</v>
      </c>
      <c r="BA67" s="211">
        <v>492</v>
      </c>
      <c r="BB67" s="211">
        <v>0</v>
      </c>
      <c r="BC67" s="211">
        <v>0</v>
      </c>
      <c r="BD67" s="211">
        <v>13</v>
      </c>
      <c r="BE67" s="211">
        <v>0</v>
      </c>
      <c r="BF67" s="211">
        <v>0</v>
      </c>
      <c r="BG67" s="212">
        <v>3919</v>
      </c>
      <c r="BH67" s="210"/>
      <c r="BI67" s="211">
        <v>0</v>
      </c>
      <c r="BJ67" s="212">
        <v>0</v>
      </c>
      <c r="BK67" s="209"/>
      <c r="BL67" s="209">
        <v>59</v>
      </c>
      <c r="BM67" s="209"/>
      <c r="BN67" s="209">
        <v>242</v>
      </c>
      <c r="BO67" s="209">
        <v>27</v>
      </c>
      <c r="BP67" s="213">
        <v>0</v>
      </c>
      <c r="BQ67" s="214">
        <v>0</v>
      </c>
      <c r="BR67" s="211">
        <v>0</v>
      </c>
      <c r="BS67" s="213">
        <v>0</v>
      </c>
      <c r="BT67" s="233">
        <v>5182</v>
      </c>
      <c r="BU67" s="215">
        <f>5182/615477</f>
        <v>8.4194860246605482E-3</v>
      </c>
    </row>
    <row r="68" spans="2:73" x14ac:dyDescent="0.2">
      <c r="B68" s="208" t="s">
        <v>468</v>
      </c>
      <c r="C68" s="209"/>
      <c r="D68" s="210">
        <v>9</v>
      </c>
      <c r="E68" s="211">
        <v>17</v>
      </c>
      <c r="F68" s="211">
        <v>7</v>
      </c>
      <c r="G68" s="211"/>
      <c r="H68" s="211"/>
      <c r="I68" s="212">
        <v>33</v>
      </c>
      <c r="J68" s="210"/>
      <c r="K68" s="210">
        <v>2852</v>
      </c>
      <c r="L68" s="211"/>
      <c r="M68" s="211"/>
      <c r="N68" s="212">
        <v>2852</v>
      </c>
      <c r="O68" s="210">
        <v>0</v>
      </c>
      <c r="P68" s="211"/>
      <c r="Q68" s="212">
        <v>0</v>
      </c>
      <c r="R68" s="209"/>
      <c r="S68" s="209">
        <v>0</v>
      </c>
      <c r="T68" s="213">
        <v>0</v>
      </c>
      <c r="U68" s="211">
        <v>3</v>
      </c>
      <c r="V68" s="211">
        <v>9</v>
      </c>
      <c r="W68" s="211"/>
      <c r="X68" s="211"/>
      <c r="Y68" s="212">
        <v>12</v>
      </c>
      <c r="Z68" s="209"/>
      <c r="AA68" s="209">
        <v>0</v>
      </c>
      <c r="AB68" s="210">
        <v>0</v>
      </c>
      <c r="AC68" s="211">
        <v>0</v>
      </c>
      <c r="AD68" s="211">
        <v>40</v>
      </c>
      <c r="AE68" s="211"/>
      <c r="AF68" s="211"/>
      <c r="AG68" s="211">
        <v>0</v>
      </c>
      <c r="AH68" s="211"/>
      <c r="AI68" s="212">
        <v>40</v>
      </c>
      <c r="AJ68" s="210">
        <v>4</v>
      </c>
      <c r="AK68" s="211">
        <v>44</v>
      </c>
      <c r="AL68" s="211">
        <v>0</v>
      </c>
      <c r="AM68" s="211"/>
      <c r="AN68" s="211"/>
      <c r="AO68" s="211"/>
      <c r="AP68" s="212">
        <v>48</v>
      </c>
      <c r="AQ68" s="209"/>
      <c r="AR68" s="209">
        <v>0</v>
      </c>
      <c r="AS68" s="210"/>
      <c r="AT68" s="211">
        <v>0</v>
      </c>
      <c r="AU68" s="211">
        <v>0</v>
      </c>
      <c r="AV68" s="211"/>
      <c r="AW68" s="212">
        <v>0</v>
      </c>
      <c r="AX68" s="210">
        <v>121</v>
      </c>
      <c r="AY68" s="211">
        <v>0</v>
      </c>
      <c r="AZ68" s="211">
        <v>161</v>
      </c>
      <c r="BA68" s="211">
        <v>34</v>
      </c>
      <c r="BB68" s="211">
        <v>0</v>
      </c>
      <c r="BC68" s="211">
        <v>0</v>
      </c>
      <c r="BD68" s="211">
        <v>0</v>
      </c>
      <c r="BE68" s="211">
        <v>0</v>
      </c>
      <c r="BF68" s="211"/>
      <c r="BG68" s="212">
        <v>316</v>
      </c>
      <c r="BH68" s="210"/>
      <c r="BI68" s="211"/>
      <c r="BJ68" s="212"/>
      <c r="BK68" s="209"/>
      <c r="BL68" s="209"/>
      <c r="BM68" s="209"/>
      <c r="BN68" s="209"/>
      <c r="BO68" s="209"/>
      <c r="BP68" s="213"/>
      <c r="BQ68" s="214">
        <v>0</v>
      </c>
      <c r="BR68" s="211"/>
      <c r="BS68" s="213">
        <v>0</v>
      </c>
      <c r="BT68" s="233">
        <v>3301</v>
      </c>
      <c r="BU68" s="215">
        <f>3301/615477</f>
        <v>5.3633198316102798E-3</v>
      </c>
    </row>
    <row r="69" spans="2:73" x14ac:dyDescent="0.2">
      <c r="B69" s="208" t="s">
        <v>469</v>
      </c>
      <c r="C69" s="209"/>
      <c r="D69" s="210">
        <v>0</v>
      </c>
      <c r="E69" s="211">
        <v>38</v>
      </c>
      <c r="F69" s="211"/>
      <c r="G69" s="211"/>
      <c r="H69" s="211"/>
      <c r="I69" s="212">
        <v>38</v>
      </c>
      <c r="J69" s="210"/>
      <c r="K69" s="210">
        <v>66</v>
      </c>
      <c r="L69" s="211"/>
      <c r="M69" s="211"/>
      <c r="N69" s="212">
        <v>66</v>
      </c>
      <c r="O69" s="210">
        <v>0</v>
      </c>
      <c r="P69" s="211"/>
      <c r="Q69" s="212">
        <v>0</v>
      </c>
      <c r="R69" s="209"/>
      <c r="S69" s="209"/>
      <c r="T69" s="213"/>
      <c r="U69" s="211">
        <v>2</v>
      </c>
      <c r="V69" s="211"/>
      <c r="W69" s="211"/>
      <c r="X69" s="211"/>
      <c r="Y69" s="212">
        <v>2</v>
      </c>
      <c r="Z69" s="209"/>
      <c r="AA69" s="209">
        <v>0</v>
      </c>
      <c r="AB69" s="210">
        <v>0</v>
      </c>
      <c r="AC69" s="211">
        <v>0</v>
      </c>
      <c r="AD69" s="211">
        <v>4</v>
      </c>
      <c r="AE69" s="211"/>
      <c r="AF69" s="211"/>
      <c r="AG69" s="211">
        <v>0</v>
      </c>
      <c r="AH69" s="211"/>
      <c r="AI69" s="212">
        <v>4</v>
      </c>
      <c r="AJ69" s="210"/>
      <c r="AK69" s="211">
        <v>6</v>
      </c>
      <c r="AL69" s="211">
        <v>0</v>
      </c>
      <c r="AM69" s="211">
        <v>0</v>
      </c>
      <c r="AN69" s="211"/>
      <c r="AO69" s="211"/>
      <c r="AP69" s="212">
        <v>6</v>
      </c>
      <c r="AQ69" s="209"/>
      <c r="AR69" s="209"/>
      <c r="AS69" s="210">
        <v>0</v>
      </c>
      <c r="AT69" s="211">
        <v>0</v>
      </c>
      <c r="AU69" s="211">
        <v>0</v>
      </c>
      <c r="AV69" s="211"/>
      <c r="AW69" s="212">
        <v>0</v>
      </c>
      <c r="AX69" s="210">
        <v>61</v>
      </c>
      <c r="AY69" s="211">
        <v>0</v>
      </c>
      <c r="AZ69" s="211">
        <v>51</v>
      </c>
      <c r="BA69" s="211">
        <v>46</v>
      </c>
      <c r="BB69" s="211"/>
      <c r="BC69" s="211">
        <v>0</v>
      </c>
      <c r="BD69" s="211">
        <v>0</v>
      </c>
      <c r="BE69" s="211"/>
      <c r="BF69" s="211"/>
      <c r="BG69" s="212">
        <v>158</v>
      </c>
      <c r="BH69" s="210"/>
      <c r="BI69" s="211"/>
      <c r="BJ69" s="212"/>
      <c r="BK69" s="209"/>
      <c r="BL69" s="209"/>
      <c r="BM69" s="209"/>
      <c r="BN69" s="209"/>
      <c r="BO69" s="209"/>
      <c r="BP69" s="213"/>
      <c r="BQ69" s="214"/>
      <c r="BR69" s="211"/>
      <c r="BS69" s="213"/>
      <c r="BT69" s="233">
        <v>274</v>
      </c>
      <c r="BU69" s="215">
        <f>274/615477</f>
        <v>4.4518316687707258E-4</v>
      </c>
    </row>
    <row r="70" spans="2:73" ht="12.75" thickBot="1" x14ac:dyDescent="0.25">
      <c r="B70" s="208" t="s">
        <v>470</v>
      </c>
      <c r="C70" s="209">
        <v>0</v>
      </c>
      <c r="D70" s="210">
        <v>1109</v>
      </c>
      <c r="E70" s="211">
        <v>338</v>
      </c>
      <c r="F70" s="211">
        <v>8</v>
      </c>
      <c r="G70" s="211">
        <v>0</v>
      </c>
      <c r="H70" s="211"/>
      <c r="I70" s="212">
        <v>1455</v>
      </c>
      <c r="J70" s="210"/>
      <c r="K70" s="210">
        <v>17054</v>
      </c>
      <c r="L70" s="211">
        <v>0</v>
      </c>
      <c r="M70" s="211"/>
      <c r="N70" s="212">
        <v>17054</v>
      </c>
      <c r="O70" s="210">
        <v>0</v>
      </c>
      <c r="P70" s="211">
        <v>0</v>
      </c>
      <c r="Q70" s="212">
        <v>0</v>
      </c>
      <c r="R70" s="209"/>
      <c r="S70" s="209">
        <v>0</v>
      </c>
      <c r="T70" s="213">
        <v>0</v>
      </c>
      <c r="U70" s="211">
        <v>1</v>
      </c>
      <c r="V70" s="211">
        <v>7</v>
      </c>
      <c r="W70" s="211">
        <v>0</v>
      </c>
      <c r="X70" s="211"/>
      <c r="Y70" s="212">
        <v>8</v>
      </c>
      <c r="Z70" s="209"/>
      <c r="AA70" s="209">
        <v>0</v>
      </c>
      <c r="AB70" s="210">
        <v>0</v>
      </c>
      <c r="AC70" s="211">
        <v>0</v>
      </c>
      <c r="AD70" s="211">
        <v>1650</v>
      </c>
      <c r="AE70" s="211">
        <v>0</v>
      </c>
      <c r="AF70" s="211">
        <v>0</v>
      </c>
      <c r="AG70" s="211">
        <v>0</v>
      </c>
      <c r="AH70" s="211">
        <v>0</v>
      </c>
      <c r="AI70" s="212">
        <v>1650</v>
      </c>
      <c r="AJ70" s="210">
        <v>0</v>
      </c>
      <c r="AK70" s="211">
        <v>3876</v>
      </c>
      <c r="AL70" s="211">
        <v>0</v>
      </c>
      <c r="AM70" s="211">
        <v>0</v>
      </c>
      <c r="AN70" s="211"/>
      <c r="AO70" s="211"/>
      <c r="AP70" s="212">
        <v>3876</v>
      </c>
      <c r="AQ70" s="209"/>
      <c r="AR70" s="209">
        <v>0</v>
      </c>
      <c r="AS70" s="210">
        <v>0</v>
      </c>
      <c r="AT70" s="211">
        <v>0</v>
      </c>
      <c r="AU70" s="211">
        <v>0</v>
      </c>
      <c r="AV70" s="211">
        <v>0</v>
      </c>
      <c r="AW70" s="212">
        <v>0</v>
      </c>
      <c r="AX70" s="210">
        <v>4484</v>
      </c>
      <c r="AY70" s="211">
        <v>384</v>
      </c>
      <c r="AZ70" s="211">
        <v>864</v>
      </c>
      <c r="BA70" s="211">
        <v>3910</v>
      </c>
      <c r="BB70" s="211">
        <v>0</v>
      </c>
      <c r="BC70" s="211">
        <v>430</v>
      </c>
      <c r="BD70" s="211">
        <v>501</v>
      </c>
      <c r="BE70" s="211">
        <v>0</v>
      </c>
      <c r="BF70" s="211">
        <v>0</v>
      </c>
      <c r="BG70" s="212">
        <v>10573</v>
      </c>
      <c r="BH70" s="210"/>
      <c r="BI70" s="211"/>
      <c r="BJ70" s="212"/>
      <c r="BK70" s="209"/>
      <c r="BL70" s="209">
        <v>72</v>
      </c>
      <c r="BM70" s="209"/>
      <c r="BN70" s="209">
        <v>136</v>
      </c>
      <c r="BO70" s="209">
        <v>19</v>
      </c>
      <c r="BP70" s="213"/>
      <c r="BQ70" s="214">
        <v>0</v>
      </c>
      <c r="BR70" s="211">
        <v>0</v>
      </c>
      <c r="BS70" s="213">
        <v>0</v>
      </c>
      <c r="BT70" s="233">
        <v>34843</v>
      </c>
      <c r="BU70" s="215">
        <f>34843/615477</f>
        <v>5.6611376217145404E-2</v>
      </c>
    </row>
    <row r="71" spans="2:73" s="266" customFormat="1" ht="12.75" thickBot="1" x14ac:dyDescent="0.25">
      <c r="B71" s="223" t="s">
        <v>421</v>
      </c>
      <c r="C71" s="252">
        <v>0</v>
      </c>
      <c r="D71" s="253">
        <v>2019</v>
      </c>
      <c r="E71" s="254">
        <v>3172</v>
      </c>
      <c r="F71" s="254">
        <v>8381</v>
      </c>
      <c r="G71" s="254">
        <v>0</v>
      </c>
      <c r="H71" s="254">
        <v>0</v>
      </c>
      <c r="I71" s="255">
        <v>13572</v>
      </c>
      <c r="J71" s="253">
        <v>0</v>
      </c>
      <c r="K71" s="253">
        <v>147470</v>
      </c>
      <c r="L71" s="254">
        <v>0</v>
      </c>
      <c r="M71" s="254">
        <v>0</v>
      </c>
      <c r="N71" s="255">
        <v>147470</v>
      </c>
      <c r="O71" s="253">
        <v>0</v>
      </c>
      <c r="P71" s="254">
        <v>0</v>
      </c>
      <c r="Q71" s="255">
        <v>0</v>
      </c>
      <c r="R71" s="252">
        <v>0</v>
      </c>
      <c r="S71" s="252">
        <v>0</v>
      </c>
      <c r="T71" s="256">
        <v>4</v>
      </c>
      <c r="U71" s="254">
        <v>530</v>
      </c>
      <c r="V71" s="254">
        <v>2604</v>
      </c>
      <c r="W71" s="254">
        <v>0</v>
      </c>
      <c r="X71" s="254">
        <v>0</v>
      </c>
      <c r="Y71" s="255">
        <v>3138</v>
      </c>
      <c r="Z71" s="252">
        <v>2</v>
      </c>
      <c r="AA71" s="252">
        <v>0</v>
      </c>
      <c r="AB71" s="253">
        <v>0</v>
      </c>
      <c r="AC71" s="254">
        <v>0</v>
      </c>
      <c r="AD71" s="254">
        <v>9530</v>
      </c>
      <c r="AE71" s="254">
        <v>0</v>
      </c>
      <c r="AF71" s="254">
        <v>0</v>
      </c>
      <c r="AG71" s="254">
        <v>0</v>
      </c>
      <c r="AH71" s="254">
        <v>0</v>
      </c>
      <c r="AI71" s="255">
        <v>9530</v>
      </c>
      <c r="AJ71" s="253">
        <v>305</v>
      </c>
      <c r="AK71" s="254">
        <v>10859</v>
      </c>
      <c r="AL71" s="254">
        <v>0</v>
      </c>
      <c r="AM71" s="254">
        <v>0</v>
      </c>
      <c r="AN71" s="254">
        <v>0</v>
      </c>
      <c r="AO71" s="254">
        <v>0</v>
      </c>
      <c r="AP71" s="255">
        <v>11164</v>
      </c>
      <c r="AQ71" s="252"/>
      <c r="AR71" s="252">
        <v>0</v>
      </c>
      <c r="AS71" s="253">
        <v>0</v>
      </c>
      <c r="AT71" s="254">
        <v>0</v>
      </c>
      <c r="AU71" s="254">
        <v>0</v>
      </c>
      <c r="AV71" s="254">
        <v>0</v>
      </c>
      <c r="AW71" s="255">
        <v>0</v>
      </c>
      <c r="AX71" s="253">
        <v>44161</v>
      </c>
      <c r="AY71" s="254">
        <v>615</v>
      </c>
      <c r="AZ71" s="254">
        <v>53587</v>
      </c>
      <c r="BA71" s="254">
        <v>27554</v>
      </c>
      <c r="BB71" s="254">
        <v>0</v>
      </c>
      <c r="BC71" s="254">
        <v>439</v>
      </c>
      <c r="BD71" s="254">
        <v>692</v>
      </c>
      <c r="BE71" s="254">
        <v>0</v>
      </c>
      <c r="BF71" s="254">
        <v>0</v>
      </c>
      <c r="BG71" s="255">
        <v>127048</v>
      </c>
      <c r="BH71" s="253">
        <v>0</v>
      </c>
      <c r="BI71" s="254">
        <v>0</v>
      </c>
      <c r="BJ71" s="255">
        <v>0</v>
      </c>
      <c r="BK71" s="252">
        <v>0</v>
      </c>
      <c r="BL71" s="252">
        <v>241</v>
      </c>
      <c r="BM71" s="252">
        <v>106</v>
      </c>
      <c r="BN71" s="252">
        <v>849</v>
      </c>
      <c r="BO71" s="252">
        <v>211</v>
      </c>
      <c r="BP71" s="256">
        <v>0</v>
      </c>
      <c r="BQ71" s="257">
        <v>0</v>
      </c>
      <c r="BR71" s="254">
        <v>0</v>
      </c>
      <c r="BS71" s="256">
        <v>0</v>
      </c>
      <c r="BT71" s="234">
        <v>313331</v>
      </c>
      <c r="BU71" s="258">
        <f>313331/615477</f>
        <v>0.5090864483969344</v>
      </c>
    </row>
    <row r="72" spans="2:73" x14ac:dyDescent="0.2">
      <c r="B72" s="208" t="s">
        <v>472</v>
      </c>
      <c r="C72" s="209">
        <v>0</v>
      </c>
      <c r="D72" s="210">
        <v>43</v>
      </c>
      <c r="E72" s="211">
        <v>14</v>
      </c>
      <c r="F72" s="211"/>
      <c r="G72" s="211"/>
      <c r="H72" s="211"/>
      <c r="I72" s="212">
        <v>57</v>
      </c>
      <c r="J72" s="210"/>
      <c r="K72" s="210">
        <v>751</v>
      </c>
      <c r="L72" s="211"/>
      <c r="M72" s="211"/>
      <c r="N72" s="212">
        <v>751</v>
      </c>
      <c r="O72" s="210">
        <v>0</v>
      </c>
      <c r="P72" s="211"/>
      <c r="Q72" s="212">
        <v>0</v>
      </c>
      <c r="R72" s="209">
        <v>0</v>
      </c>
      <c r="S72" s="209"/>
      <c r="T72" s="213"/>
      <c r="U72" s="211"/>
      <c r="V72" s="211"/>
      <c r="W72" s="211">
        <v>0</v>
      </c>
      <c r="X72" s="211"/>
      <c r="Y72" s="212">
        <v>0</v>
      </c>
      <c r="Z72" s="209"/>
      <c r="AA72" s="209"/>
      <c r="AB72" s="210">
        <v>0</v>
      </c>
      <c r="AC72" s="211">
        <v>0</v>
      </c>
      <c r="AD72" s="211">
        <v>59</v>
      </c>
      <c r="AE72" s="211"/>
      <c r="AF72" s="211"/>
      <c r="AG72" s="211">
        <v>0</v>
      </c>
      <c r="AH72" s="211"/>
      <c r="AI72" s="212">
        <v>59</v>
      </c>
      <c r="AJ72" s="210">
        <v>0</v>
      </c>
      <c r="AK72" s="211">
        <v>219</v>
      </c>
      <c r="AL72" s="211">
        <v>0</v>
      </c>
      <c r="AM72" s="211">
        <v>0</v>
      </c>
      <c r="AN72" s="211"/>
      <c r="AO72" s="211"/>
      <c r="AP72" s="212">
        <v>219</v>
      </c>
      <c r="AQ72" s="209"/>
      <c r="AR72" s="209">
        <v>0</v>
      </c>
      <c r="AS72" s="210"/>
      <c r="AT72" s="211">
        <v>0</v>
      </c>
      <c r="AU72" s="211"/>
      <c r="AV72" s="211">
        <v>0</v>
      </c>
      <c r="AW72" s="212">
        <v>0</v>
      </c>
      <c r="AX72" s="210">
        <v>407</v>
      </c>
      <c r="AY72" s="211">
        <v>1</v>
      </c>
      <c r="AZ72" s="211">
        <v>14</v>
      </c>
      <c r="BA72" s="211">
        <v>152</v>
      </c>
      <c r="BB72" s="211"/>
      <c r="BC72" s="211">
        <v>2</v>
      </c>
      <c r="BD72" s="211">
        <v>19</v>
      </c>
      <c r="BE72" s="211">
        <v>0</v>
      </c>
      <c r="BF72" s="211"/>
      <c r="BG72" s="212">
        <v>595</v>
      </c>
      <c r="BH72" s="210"/>
      <c r="BI72" s="211"/>
      <c r="BJ72" s="212"/>
      <c r="BK72" s="209"/>
      <c r="BL72" s="209">
        <v>2</v>
      </c>
      <c r="BM72" s="209"/>
      <c r="BN72" s="209"/>
      <c r="BO72" s="209"/>
      <c r="BP72" s="213"/>
      <c r="BQ72" s="214"/>
      <c r="BR72" s="211"/>
      <c r="BS72" s="213"/>
      <c r="BT72" s="233">
        <v>1683</v>
      </c>
      <c r="BU72" s="215">
        <f>1683/615477</f>
        <v>2.7344644885186611E-3</v>
      </c>
    </row>
    <row r="73" spans="2:73" x14ac:dyDescent="0.2">
      <c r="B73" s="208" t="s">
        <v>275</v>
      </c>
      <c r="C73" s="209"/>
      <c r="D73" s="210">
        <v>1</v>
      </c>
      <c r="E73" s="211">
        <v>238</v>
      </c>
      <c r="F73" s="211"/>
      <c r="G73" s="211"/>
      <c r="H73" s="211"/>
      <c r="I73" s="212">
        <v>239</v>
      </c>
      <c r="J73" s="210"/>
      <c r="K73" s="210">
        <v>26</v>
      </c>
      <c r="L73" s="211">
        <v>0</v>
      </c>
      <c r="M73" s="211"/>
      <c r="N73" s="212">
        <v>26</v>
      </c>
      <c r="O73" s="210">
        <v>0</v>
      </c>
      <c r="P73" s="211">
        <v>0</v>
      </c>
      <c r="Q73" s="212">
        <v>0</v>
      </c>
      <c r="R73" s="209"/>
      <c r="S73" s="209"/>
      <c r="T73" s="213"/>
      <c r="U73" s="211"/>
      <c r="V73" s="211"/>
      <c r="W73" s="211"/>
      <c r="X73" s="211"/>
      <c r="Y73" s="212"/>
      <c r="Z73" s="209"/>
      <c r="AA73" s="209"/>
      <c r="AB73" s="210">
        <v>0</v>
      </c>
      <c r="AC73" s="211">
        <v>0</v>
      </c>
      <c r="AD73" s="211">
        <v>1</v>
      </c>
      <c r="AE73" s="211">
        <v>0</v>
      </c>
      <c r="AF73" s="211"/>
      <c r="AG73" s="211">
        <v>0</v>
      </c>
      <c r="AH73" s="211"/>
      <c r="AI73" s="212">
        <v>1</v>
      </c>
      <c r="AJ73" s="210">
        <v>0</v>
      </c>
      <c r="AK73" s="211">
        <v>3</v>
      </c>
      <c r="AL73" s="211"/>
      <c r="AM73" s="211">
        <v>0</v>
      </c>
      <c r="AN73" s="211"/>
      <c r="AO73" s="211"/>
      <c r="AP73" s="212">
        <v>3</v>
      </c>
      <c r="AQ73" s="209"/>
      <c r="AR73" s="209">
        <v>0</v>
      </c>
      <c r="AS73" s="210"/>
      <c r="AT73" s="211"/>
      <c r="AU73" s="211">
        <v>0</v>
      </c>
      <c r="AV73" s="211"/>
      <c r="AW73" s="212">
        <v>0</v>
      </c>
      <c r="AX73" s="210">
        <v>35</v>
      </c>
      <c r="AY73" s="211">
        <v>1</v>
      </c>
      <c r="AZ73" s="211">
        <v>227</v>
      </c>
      <c r="BA73" s="211">
        <v>12</v>
      </c>
      <c r="BB73" s="211"/>
      <c r="BC73" s="211">
        <v>0</v>
      </c>
      <c r="BD73" s="211">
        <v>0</v>
      </c>
      <c r="BE73" s="211">
        <v>0</v>
      </c>
      <c r="BF73" s="211"/>
      <c r="BG73" s="212">
        <v>275</v>
      </c>
      <c r="BH73" s="210"/>
      <c r="BI73" s="211"/>
      <c r="BJ73" s="212"/>
      <c r="BK73" s="209"/>
      <c r="BL73" s="209"/>
      <c r="BM73" s="209"/>
      <c r="BN73" s="209">
        <v>1</v>
      </c>
      <c r="BO73" s="209"/>
      <c r="BP73" s="213"/>
      <c r="BQ73" s="214"/>
      <c r="BR73" s="211"/>
      <c r="BS73" s="213"/>
      <c r="BT73" s="233">
        <v>545</v>
      </c>
      <c r="BU73" s="215">
        <f>545/615477</f>
        <v>8.8549206550366628E-4</v>
      </c>
    </row>
    <row r="74" spans="2:73" x14ac:dyDescent="0.2">
      <c r="B74" s="208" t="s">
        <v>473</v>
      </c>
      <c r="C74" s="209">
        <v>0</v>
      </c>
      <c r="D74" s="210">
        <v>15</v>
      </c>
      <c r="E74" s="211">
        <v>115</v>
      </c>
      <c r="F74" s="211"/>
      <c r="G74" s="211">
        <v>0</v>
      </c>
      <c r="H74" s="211">
        <v>0</v>
      </c>
      <c r="I74" s="212">
        <v>130</v>
      </c>
      <c r="J74" s="210"/>
      <c r="K74" s="210">
        <v>1316</v>
      </c>
      <c r="L74" s="211">
        <v>0</v>
      </c>
      <c r="M74" s="211"/>
      <c r="N74" s="212">
        <v>1316</v>
      </c>
      <c r="O74" s="210">
        <v>0</v>
      </c>
      <c r="P74" s="211">
        <v>0</v>
      </c>
      <c r="Q74" s="212">
        <v>0</v>
      </c>
      <c r="R74" s="209"/>
      <c r="S74" s="209">
        <v>0</v>
      </c>
      <c r="T74" s="213">
        <v>4</v>
      </c>
      <c r="U74" s="211">
        <v>2</v>
      </c>
      <c r="V74" s="211">
        <v>3</v>
      </c>
      <c r="W74" s="211">
        <v>0</v>
      </c>
      <c r="X74" s="211"/>
      <c r="Y74" s="212">
        <v>9</v>
      </c>
      <c r="Z74" s="209">
        <v>13</v>
      </c>
      <c r="AA74" s="209">
        <v>0</v>
      </c>
      <c r="AB74" s="210">
        <v>0</v>
      </c>
      <c r="AC74" s="211">
        <v>0</v>
      </c>
      <c r="AD74" s="211">
        <v>126</v>
      </c>
      <c r="AE74" s="211">
        <v>0</v>
      </c>
      <c r="AF74" s="211">
        <v>0</v>
      </c>
      <c r="AG74" s="211">
        <v>0</v>
      </c>
      <c r="AH74" s="211">
        <v>0</v>
      </c>
      <c r="AI74" s="212">
        <v>126</v>
      </c>
      <c r="AJ74" s="210">
        <v>0</v>
      </c>
      <c r="AK74" s="211">
        <v>68</v>
      </c>
      <c r="AL74" s="211">
        <v>0</v>
      </c>
      <c r="AM74" s="211">
        <v>0</v>
      </c>
      <c r="AN74" s="211"/>
      <c r="AO74" s="211"/>
      <c r="AP74" s="212">
        <v>68</v>
      </c>
      <c r="AQ74" s="209"/>
      <c r="AR74" s="209">
        <v>0</v>
      </c>
      <c r="AS74" s="210">
        <v>0</v>
      </c>
      <c r="AT74" s="211">
        <v>0</v>
      </c>
      <c r="AU74" s="211">
        <v>0</v>
      </c>
      <c r="AV74" s="211"/>
      <c r="AW74" s="212">
        <v>0</v>
      </c>
      <c r="AX74" s="210">
        <v>64</v>
      </c>
      <c r="AY74" s="211">
        <v>4</v>
      </c>
      <c r="AZ74" s="211">
        <v>157</v>
      </c>
      <c r="BA74" s="211">
        <v>250</v>
      </c>
      <c r="BB74" s="211">
        <v>0</v>
      </c>
      <c r="BC74" s="211">
        <v>1</v>
      </c>
      <c r="BD74" s="211">
        <v>0</v>
      </c>
      <c r="BE74" s="211">
        <v>0</v>
      </c>
      <c r="BF74" s="211">
        <v>0</v>
      </c>
      <c r="BG74" s="212">
        <v>476</v>
      </c>
      <c r="BH74" s="210"/>
      <c r="BI74" s="211"/>
      <c r="BJ74" s="212"/>
      <c r="BK74" s="209"/>
      <c r="BL74" s="209">
        <v>210</v>
      </c>
      <c r="BM74" s="209"/>
      <c r="BN74" s="209">
        <v>132</v>
      </c>
      <c r="BO74" s="209">
        <v>81</v>
      </c>
      <c r="BP74" s="213">
        <v>0</v>
      </c>
      <c r="BQ74" s="214">
        <v>0</v>
      </c>
      <c r="BR74" s="211">
        <v>0</v>
      </c>
      <c r="BS74" s="213">
        <v>0</v>
      </c>
      <c r="BT74" s="233">
        <v>2561</v>
      </c>
      <c r="BU74" s="215">
        <f>2561/615477</f>
        <v>4.1610003298254853E-3</v>
      </c>
    </row>
    <row r="75" spans="2:73" x14ac:dyDescent="0.2">
      <c r="B75" s="208" t="s">
        <v>474</v>
      </c>
      <c r="C75" s="209">
        <v>0</v>
      </c>
      <c r="D75" s="210">
        <v>0</v>
      </c>
      <c r="E75" s="211">
        <v>18</v>
      </c>
      <c r="F75" s="211">
        <v>1</v>
      </c>
      <c r="G75" s="211"/>
      <c r="H75" s="211"/>
      <c r="I75" s="212">
        <v>19</v>
      </c>
      <c r="J75" s="210"/>
      <c r="K75" s="210">
        <v>169</v>
      </c>
      <c r="L75" s="211"/>
      <c r="M75" s="211"/>
      <c r="N75" s="212">
        <v>169</v>
      </c>
      <c r="O75" s="210">
        <v>0</v>
      </c>
      <c r="P75" s="211">
        <v>0</v>
      </c>
      <c r="Q75" s="212">
        <v>0</v>
      </c>
      <c r="R75" s="209"/>
      <c r="S75" s="209">
        <v>0</v>
      </c>
      <c r="T75" s="213"/>
      <c r="U75" s="211">
        <v>1</v>
      </c>
      <c r="V75" s="211">
        <v>0</v>
      </c>
      <c r="W75" s="211"/>
      <c r="X75" s="211"/>
      <c r="Y75" s="212">
        <v>1</v>
      </c>
      <c r="Z75" s="209"/>
      <c r="AA75" s="209">
        <v>0</v>
      </c>
      <c r="AB75" s="210">
        <v>0</v>
      </c>
      <c r="AC75" s="211">
        <v>0</v>
      </c>
      <c r="AD75" s="211">
        <v>3</v>
      </c>
      <c r="AE75" s="211">
        <v>0</v>
      </c>
      <c r="AF75" s="211">
        <v>0</v>
      </c>
      <c r="AG75" s="211">
        <v>0</v>
      </c>
      <c r="AH75" s="211">
        <v>0</v>
      </c>
      <c r="AI75" s="212">
        <v>3</v>
      </c>
      <c r="AJ75" s="210">
        <v>0</v>
      </c>
      <c r="AK75" s="211">
        <v>1</v>
      </c>
      <c r="AL75" s="211">
        <v>0</v>
      </c>
      <c r="AM75" s="211"/>
      <c r="AN75" s="211">
        <v>0</v>
      </c>
      <c r="AO75" s="211"/>
      <c r="AP75" s="212">
        <v>1</v>
      </c>
      <c r="AQ75" s="209"/>
      <c r="AR75" s="209">
        <v>0</v>
      </c>
      <c r="AS75" s="210">
        <v>0</v>
      </c>
      <c r="AT75" s="211">
        <v>0</v>
      </c>
      <c r="AU75" s="211">
        <v>0</v>
      </c>
      <c r="AV75" s="211"/>
      <c r="AW75" s="212">
        <v>0</v>
      </c>
      <c r="AX75" s="210">
        <v>28</v>
      </c>
      <c r="AY75" s="211">
        <v>0</v>
      </c>
      <c r="AZ75" s="211">
        <v>13</v>
      </c>
      <c r="BA75" s="211">
        <v>43</v>
      </c>
      <c r="BB75" s="211">
        <v>0</v>
      </c>
      <c r="BC75" s="211"/>
      <c r="BD75" s="211">
        <v>0</v>
      </c>
      <c r="BE75" s="211">
        <v>0</v>
      </c>
      <c r="BF75" s="211"/>
      <c r="BG75" s="212">
        <v>84</v>
      </c>
      <c r="BH75" s="210"/>
      <c r="BI75" s="211"/>
      <c r="BJ75" s="212"/>
      <c r="BK75" s="209"/>
      <c r="BL75" s="209">
        <v>7</v>
      </c>
      <c r="BM75" s="209"/>
      <c r="BN75" s="209">
        <v>11</v>
      </c>
      <c r="BO75" s="209">
        <v>1</v>
      </c>
      <c r="BP75" s="213"/>
      <c r="BQ75" s="214"/>
      <c r="BR75" s="211"/>
      <c r="BS75" s="213"/>
      <c r="BT75" s="233">
        <v>296</v>
      </c>
      <c r="BU75" s="215">
        <f>296/615477</f>
        <v>4.8092780071391783E-4</v>
      </c>
    </row>
    <row r="76" spans="2:73" x14ac:dyDescent="0.2">
      <c r="B76" s="208" t="s">
        <v>475</v>
      </c>
      <c r="C76" s="209">
        <v>0</v>
      </c>
      <c r="D76" s="210">
        <v>3</v>
      </c>
      <c r="E76" s="211">
        <v>1</v>
      </c>
      <c r="F76" s="211">
        <v>8</v>
      </c>
      <c r="G76" s="211">
        <v>0</v>
      </c>
      <c r="H76" s="211"/>
      <c r="I76" s="212">
        <v>12</v>
      </c>
      <c r="J76" s="210"/>
      <c r="K76" s="210">
        <v>2364</v>
      </c>
      <c r="L76" s="211"/>
      <c r="M76" s="211"/>
      <c r="N76" s="212">
        <v>2364</v>
      </c>
      <c r="O76" s="210">
        <v>0</v>
      </c>
      <c r="P76" s="211"/>
      <c r="Q76" s="212">
        <v>0</v>
      </c>
      <c r="R76" s="209"/>
      <c r="S76" s="209"/>
      <c r="T76" s="213"/>
      <c r="U76" s="211"/>
      <c r="V76" s="211">
        <v>0</v>
      </c>
      <c r="W76" s="211"/>
      <c r="X76" s="211"/>
      <c r="Y76" s="212">
        <v>0</v>
      </c>
      <c r="Z76" s="209"/>
      <c r="AA76" s="209">
        <v>0</v>
      </c>
      <c r="AB76" s="210">
        <v>0</v>
      </c>
      <c r="AC76" s="211">
        <v>0</v>
      </c>
      <c r="AD76" s="211">
        <v>139</v>
      </c>
      <c r="AE76" s="211"/>
      <c r="AF76" s="211"/>
      <c r="AG76" s="211">
        <v>0</v>
      </c>
      <c r="AH76" s="211"/>
      <c r="AI76" s="212">
        <v>139</v>
      </c>
      <c r="AJ76" s="210">
        <v>0</v>
      </c>
      <c r="AK76" s="211">
        <v>384</v>
      </c>
      <c r="AL76" s="211">
        <v>0</v>
      </c>
      <c r="AM76" s="211">
        <v>0</v>
      </c>
      <c r="AN76" s="211"/>
      <c r="AO76" s="211"/>
      <c r="AP76" s="212">
        <v>384</v>
      </c>
      <c r="AQ76" s="209"/>
      <c r="AR76" s="209">
        <v>0</v>
      </c>
      <c r="AS76" s="210"/>
      <c r="AT76" s="211">
        <v>0</v>
      </c>
      <c r="AU76" s="211">
        <v>0</v>
      </c>
      <c r="AV76" s="211"/>
      <c r="AW76" s="212">
        <v>0</v>
      </c>
      <c r="AX76" s="210">
        <v>18</v>
      </c>
      <c r="AY76" s="211">
        <v>0</v>
      </c>
      <c r="AZ76" s="211">
        <v>10</v>
      </c>
      <c r="BA76" s="211">
        <v>14</v>
      </c>
      <c r="BB76" s="211"/>
      <c r="BC76" s="211">
        <v>0</v>
      </c>
      <c r="BD76" s="211">
        <v>0</v>
      </c>
      <c r="BE76" s="211">
        <v>0</v>
      </c>
      <c r="BF76" s="211"/>
      <c r="BG76" s="212">
        <v>42</v>
      </c>
      <c r="BH76" s="210"/>
      <c r="BI76" s="211"/>
      <c r="BJ76" s="212"/>
      <c r="BK76" s="209"/>
      <c r="BL76" s="209">
        <v>1</v>
      </c>
      <c r="BM76" s="209"/>
      <c r="BN76" s="209">
        <v>1</v>
      </c>
      <c r="BO76" s="209"/>
      <c r="BP76" s="213"/>
      <c r="BQ76" s="214"/>
      <c r="BR76" s="211"/>
      <c r="BS76" s="213"/>
      <c r="BT76" s="233">
        <v>2943</v>
      </c>
      <c r="BU76" s="215">
        <f>2943/615477</f>
        <v>4.7816571537197981E-3</v>
      </c>
    </row>
    <row r="77" spans="2:73" x14ac:dyDescent="0.2">
      <c r="B77" s="208" t="s">
        <v>476</v>
      </c>
      <c r="C77" s="209">
        <v>0</v>
      </c>
      <c r="D77" s="210">
        <v>18</v>
      </c>
      <c r="E77" s="211">
        <v>85</v>
      </c>
      <c r="F77" s="211">
        <v>3</v>
      </c>
      <c r="G77" s="211">
        <v>0</v>
      </c>
      <c r="H77" s="211"/>
      <c r="I77" s="212">
        <v>106</v>
      </c>
      <c r="J77" s="210"/>
      <c r="K77" s="210">
        <v>253</v>
      </c>
      <c r="L77" s="211">
        <v>0</v>
      </c>
      <c r="M77" s="211"/>
      <c r="N77" s="212">
        <v>253</v>
      </c>
      <c r="O77" s="210">
        <v>0</v>
      </c>
      <c r="P77" s="211">
        <v>0</v>
      </c>
      <c r="Q77" s="212">
        <v>0</v>
      </c>
      <c r="R77" s="209">
        <v>0</v>
      </c>
      <c r="S77" s="209">
        <v>0</v>
      </c>
      <c r="T77" s="213">
        <v>0</v>
      </c>
      <c r="U77" s="211"/>
      <c r="V77" s="211">
        <v>1</v>
      </c>
      <c r="W77" s="211">
        <v>0</v>
      </c>
      <c r="X77" s="211"/>
      <c r="Y77" s="212">
        <v>1</v>
      </c>
      <c r="Z77" s="209"/>
      <c r="AA77" s="209">
        <v>0</v>
      </c>
      <c r="AB77" s="210">
        <v>0</v>
      </c>
      <c r="AC77" s="211">
        <v>0</v>
      </c>
      <c r="AD77" s="211">
        <v>18</v>
      </c>
      <c r="AE77" s="211">
        <v>0</v>
      </c>
      <c r="AF77" s="211">
        <v>0</v>
      </c>
      <c r="AG77" s="211">
        <v>0</v>
      </c>
      <c r="AH77" s="211">
        <v>0</v>
      </c>
      <c r="AI77" s="212">
        <v>18</v>
      </c>
      <c r="AJ77" s="210">
        <v>0</v>
      </c>
      <c r="AK77" s="211">
        <v>34</v>
      </c>
      <c r="AL77" s="211">
        <v>0</v>
      </c>
      <c r="AM77" s="211"/>
      <c r="AN77" s="211"/>
      <c r="AO77" s="211"/>
      <c r="AP77" s="212">
        <v>34</v>
      </c>
      <c r="AQ77" s="209"/>
      <c r="AR77" s="209">
        <v>0</v>
      </c>
      <c r="AS77" s="210">
        <v>0</v>
      </c>
      <c r="AT77" s="211">
        <v>0</v>
      </c>
      <c r="AU77" s="211">
        <v>0</v>
      </c>
      <c r="AV77" s="211"/>
      <c r="AW77" s="212">
        <v>0</v>
      </c>
      <c r="AX77" s="210">
        <v>47</v>
      </c>
      <c r="AY77" s="211">
        <v>3</v>
      </c>
      <c r="AZ77" s="211">
        <v>84</v>
      </c>
      <c r="BA77" s="211">
        <v>23</v>
      </c>
      <c r="BB77" s="211">
        <v>0</v>
      </c>
      <c r="BC77" s="211">
        <v>0</v>
      </c>
      <c r="BD77" s="211">
        <v>0</v>
      </c>
      <c r="BE77" s="211">
        <v>0</v>
      </c>
      <c r="BF77" s="211">
        <v>0</v>
      </c>
      <c r="BG77" s="212">
        <v>157</v>
      </c>
      <c r="BH77" s="210"/>
      <c r="BI77" s="211"/>
      <c r="BJ77" s="212"/>
      <c r="BK77" s="209"/>
      <c r="BL77" s="209">
        <v>16</v>
      </c>
      <c r="BM77" s="209">
        <v>2</v>
      </c>
      <c r="BN77" s="209">
        <v>282</v>
      </c>
      <c r="BO77" s="209">
        <v>9</v>
      </c>
      <c r="BP77" s="213"/>
      <c r="BQ77" s="214"/>
      <c r="BR77" s="211"/>
      <c r="BS77" s="213"/>
      <c r="BT77" s="233">
        <v>878</v>
      </c>
      <c r="BU77" s="215">
        <f>878/615477</f>
        <v>1.4265358413068237E-3</v>
      </c>
    </row>
    <row r="78" spans="2:73" x14ac:dyDescent="0.2">
      <c r="B78" s="208" t="s">
        <v>41</v>
      </c>
      <c r="C78" s="209">
        <v>0</v>
      </c>
      <c r="D78" s="210"/>
      <c r="E78" s="211">
        <v>8</v>
      </c>
      <c r="F78" s="211"/>
      <c r="G78" s="211"/>
      <c r="H78" s="211"/>
      <c r="I78" s="212">
        <v>8</v>
      </c>
      <c r="J78" s="210"/>
      <c r="K78" s="210">
        <v>44</v>
      </c>
      <c r="L78" s="211">
        <v>0</v>
      </c>
      <c r="M78" s="211"/>
      <c r="N78" s="212">
        <v>44</v>
      </c>
      <c r="O78" s="210">
        <v>0</v>
      </c>
      <c r="P78" s="211">
        <v>0</v>
      </c>
      <c r="Q78" s="212">
        <v>0</v>
      </c>
      <c r="R78" s="209"/>
      <c r="S78" s="209"/>
      <c r="T78" s="213"/>
      <c r="U78" s="211"/>
      <c r="V78" s="211">
        <v>0</v>
      </c>
      <c r="W78" s="211"/>
      <c r="X78" s="211"/>
      <c r="Y78" s="212">
        <v>0</v>
      </c>
      <c r="Z78" s="209"/>
      <c r="AA78" s="209">
        <v>0</v>
      </c>
      <c r="AB78" s="210">
        <v>0</v>
      </c>
      <c r="AC78" s="211">
        <v>0</v>
      </c>
      <c r="AD78" s="211">
        <v>3</v>
      </c>
      <c r="AE78" s="211">
        <v>0</v>
      </c>
      <c r="AF78" s="211">
        <v>0</v>
      </c>
      <c r="AG78" s="211">
        <v>0</v>
      </c>
      <c r="AH78" s="211">
        <v>0</v>
      </c>
      <c r="AI78" s="212">
        <v>3</v>
      </c>
      <c r="AJ78" s="210">
        <v>0</v>
      </c>
      <c r="AK78" s="211">
        <v>6</v>
      </c>
      <c r="AL78" s="211">
        <v>0</v>
      </c>
      <c r="AM78" s="211"/>
      <c r="AN78" s="211"/>
      <c r="AO78" s="211"/>
      <c r="AP78" s="212">
        <v>6</v>
      </c>
      <c r="AQ78" s="209"/>
      <c r="AR78" s="209">
        <v>0</v>
      </c>
      <c r="AS78" s="210">
        <v>0</v>
      </c>
      <c r="AT78" s="211"/>
      <c r="AU78" s="211"/>
      <c r="AV78" s="211">
        <v>0</v>
      </c>
      <c r="AW78" s="212">
        <v>0</v>
      </c>
      <c r="AX78" s="210">
        <v>1</v>
      </c>
      <c r="AY78" s="211">
        <v>0</v>
      </c>
      <c r="AZ78" s="211">
        <v>38</v>
      </c>
      <c r="BA78" s="211">
        <v>2</v>
      </c>
      <c r="BB78" s="211">
        <v>0</v>
      </c>
      <c r="BC78" s="211">
        <v>0</v>
      </c>
      <c r="BD78" s="211">
        <v>0</v>
      </c>
      <c r="BE78" s="211">
        <v>0</v>
      </c>
      <c r="BF78" s="211"/>
      <c r="BG78" s="212">
        <v>41</v>
      </c>
      <c r="BH78" s="210"/>
      <c r="BI78" s="211"/>
      <c r="BJ78" s="212"/>
      <c r="BK78" s="209"/>
      <c r="BL78" s="209">
        <v>7</v>
      </c>
      <c r="BM78" s="209"/>
      <c r="BN78" s="209">
        <v>359</v>
      </c>
      <c r="BO78" s="209">
        <v>1</v>
      </c>
      <c r="BP78" s="213"/>
      <c r="BQ78" s="214"/>
      <c r="BR78" s="211"/>
      <c r="BS78" s="213"/>
      <c r="BT78" s="233">
        <v>469</v>
      </c>
      <c r="BU78" s="215">
        <f>469/615477</f>
        <v>7.6201060315820082E-4</v>
      </c>
    </row>
    <row r="79" spans="2:73" x14ac:dyDescent="0.2">
      <c r="B79" s="208" t="s">
        <v>477</v>
      </c>
      <c r="C79" s="209"/>
      <c r="D79" s="210">
        <v>0</v>
      </c>
      <c r="E79" s="211"/>
      <c r="F79" s="211">
        <v>0</v>
      </c>
      <c r="G79" s="211"/>
      <c r="H79" s="211"/>
      <c r="I79" s="212">
        <v>0</v>
      </c>
      <c r="J79" s="210"/>
      <c r="K79" s="210">
        <v>4</v>
      </c>
      <c r="L79" s="211"/>
      <c r="M79" s="211"/>
      <c r="N79" s="212">
        <v>4</v>
      </c>
      <c r="O79" s="210"/>
      <c r="P79" s="211"/>
      <c r="Q79" s="212"/>
      <c r="R79" s="209"/>
      <c r="S79" s="209"/>
      <c r="T79" s="213"/>
      <c r="U79" s="211"/>
      <c r="V79" s="211"/>
      <c r="W79" s="211"/>
      <c r="X79" s="211"/>
      <c r="Y79" s="212"/>
      <c r="Z79" s="209"/>
      <c r="AA79" s="209"/>
      <c r="AB79" s="210"/>
      <c r="AC79" s="211"/>
      <c r="AD79" s="211">
        <v>5</v>
      </c>
      <c r="AE79" s="211"/>
      <c r="AF79" s="211"/>
      <c r="AG79" s="211"/>
      <c r="AH79" s="211"/>
      <c r="AI79" s="212">
        <v>5</v>
      </c>
      <c r="AJ79" s="210"/>
      <c r="AK79" s="211">
        <v>0</v>
      </c>
      <c r="AL79" s="211"/>
      <c r="AM79" s="211">
        <v>0</v>
      </c>
      <c r="AN79" s="211"/>
      <c r="AO79" s="211"/>
      <c r="AP79" s="212">
        <v>0</v>
      </c>
      <c r="AQ79" s="209"/>
      <c r="AR79" s="209"/>
      <c r="AS79" s="210"/>
      <c r="AT79" s="211">
        <v>0</v>
      </c>
      <c r="AU79" s="211">
        <v>0</v>
      </c>
      <c r="AV79" s="211"/>
      <c r="AW79" s="212">
        <v>0</v>
      </c>
      <c r="AX79" s="210">
        <v>2</v>
      </c>
      <c r="AY79" s="211">
        <v>0</v>
      </c>
      <c r="AZ79" s="211">
        <v>2</v>
      </c>
      <c r="BA79" s="211">
        <v>1</v>
      </c>
      <c r="BB79" s="211"/>
      <c r="BC79" s="211"/>
      <c r="BD79" s="211">
        <v>0</v>
      </c>
      <c r="BE79" s="211"/>
      <c r="BF79" s="211"/>
      <c r="BG79" s="212">
        <v>5</v>
      </c>
      <c r="BH79" s="210"/>
      <c r="BI79" s="211"/>
      <c r="BJ79" s="212"/>
      <c r="BK79" s="209"/>
      <c r="BL79" s="209"/>
      <c r="BM79" s="209"/>
      <c r="BN79" s="209"/>
      <c r="BO79" s="209"/>
      <c r="BP79" s="213"/>
      <c r="BQ79" s="214"/>
      <c r="BR79" s="211"/>
      <c r="BS79" s="213"/>
      <c r="BT79" s="233">
        <v>14</v>
      </c>
      <c r="BU79" s="215">
        <f>14/615477</f>
        <v>2.274658516890152E-5</v>
      </c>
    </row>
    <row r="80" spans="2:73" x14ac:dyDescent="0.2">
      <c r="B80" s="208" t="s">
        <v>478</v>
      </c>
      <c r="C80" s="209">
        <v>0</v>
      </c>
      <c r="D80" s="210">
        <v>0</v>
      </c>
      <c r="E80" s="211">
        <v>9</v>
      </c>
      <c r="F80" s="211">
        <v>1</v>
      </c>
      <c r="G80" s="211"/>
      <c r="H80" s="211"/>
      <c r="I80" s="212">
        <v>10</v>
      </c>
      <c r="J80" s="210"/>
      <c r="K80" s="210">
        <v>24</v>
      </c>
      <c r="L80" s="211">
        <v>0</v>
      </c>
      <c r="M80" s="211"/>
      <c r="N80" s="212">
        <v>24</v>
      </c>
      <c r="O80" s="210">
        <v>0</v>
      </c>
      <c r="P80" s="211">
        <v>0</v>
      </c>
      <c r="Q80" s="212">
        <v>0</v>
      </c>
      <c r="R80" s="209"/>
      <c r="S80" s="209">
        <v>0</v>
      </c>
      <c r="T80" s="213"/>
      <c r="U80" s="211">
        <v>1</v>
      </c>
      <c r="V80" s="211">
        <v>0</v>
      </c>
      <c r="W80" s="211">
        <v>0</v>
      </c>
      <c r="X80" s="211"/>
      <c r="Y80" s="212">
        <v>1</v>
      </c>
      <c r="Z80" s="209"/>
      <c r="AA80" s="209">
        <v>0</v>
      </c>
      <c r="AB80" s="210">
        <v>0</v>
      </c>
      <c r="AC80" s="211">
        <v>0</v>
      </c>
      <c r="AD80" s="211">
        <v>8</v>
      </c>
      <c r="AE80" s="211">
        <v>0</v>
      </c>
      <c r="AF80" s="211">
        <v>0</v>
      </c>
      <c r="AG80" s="211">
        <v>0</v>
      </c>
      <c r="AH80" s="211"/>
      <c r="AI80" s="212">
        <v>8</v>
      </c>
      <c r="AJ80" s="210">
        <v>0</v>
      </c>
      <c r="AK80" s="211">
        <v>7</v>
      </c>
      <c r="AL80" s="211">
        <v>0</v>
      </c>
      <c r="AM80" s="211"/>
      <c r="AN80" s="211"/>
      <c r="AO80" s="211"/>
      <c r="AP80" s="212">
        <v>7</v>
      </c>
      <c r="AQ80" s="209"/>
      <c r="AR80" s="209">
        <v>0</v>
      </c>
      <c r="AS80" s="210">
        <v>0</v>
      </c>
      <c r="AT80" s="211">
        <v>0</v>
      </c>
      <c r="AU80" s="211">
        <v>0</v>
      </c>
      <c r="AV80" s="211"/>
      <c r="AW80" s="212">
        <v>0</v>
      </c>
      <c r="AX80" s="210">
        <v>35</v>
      </c>
      <c r="AY80" s="211">
        <v>0</v>
      </c>
      <c r="AZ80" s="211">
        <v>4</v>
      </c>
      <c r="BA80" s="211">
        <v>45</v>
      </c>
      <c r="BB80" s="211">
        <v>0</v>
      </c>
      <c r="BC80" s="211">
        <v>0</v>
      </c>
      <c r="BD80" s="211">
        <v>0</v>
      </c>
      <c r="BE80" s="211">
        <v>0</v>
      </c>
      <c r="BF80" s="211"/>
      <c r="BG80" s="212">
        <v>84</v>
      </c>
      <c r="BH80" s="210"/>
      <c r="BI80" s="211"/>
      <c r="BJ80" s="212"/>
      <c r="BK80" s="209"/>
      <c r="BL80" s="209">
        <v>5</v>
      </c>
      <c r="BM80" s="209"/>
      <c r="BN80" s="209">
        <v>61</v>
      </c>
      <c r="BO80" s="209">
        <v>11</v>
      </c>
      <c r="BP80" s="213"/>
      <c r="BQ80" s="214"/>
      <c r="BR80" s="211"/>
      <c r="BS80" s="213"/>
      <c r="BT80" s="233">
        <v>211</v>
      </c>
      <c r="BU80" s="215">
        <f>211/615477</f>
        <v>3.4282353361701572E-4</v>
      </c>
    </row>
    <row r="81" spans="2:73" x14ac:dyDescent="0.2">
      <c r="B81" s="208" t="s">
        <v>479</v>
      </c>
      <c r="C81" s="209">
        <v>0</v>
      </c>
      <c r="D81" s="210">
        <v>0</v>
      </c>
      <c r="E81" s="211">
        <v>33</v>
      </c>
      <c r="F81" s="211">
        <v>13</v>
      </c>
      <c r="G81" s="211"/>
      <c r="H81" s="211"/>
      <c r="I81" s="212">
        <v>46</v>
      </c>
      <c r="J81" s="210"/>
      <c r="K81" s="210">
        <v>145</v>
      </c>
      <c r="L81" s="211"/>
      <c r="M81" s="211"/>
      <c r="N81" s="212">
        <v>145</v>
      </c>
      <c r="O81" s="210">
        <v>0</v>
      </c>
      <c r="P81" s="211">
        <v>0</v>
      </c>
      <c r="Q81" s="212">
        <v>0</v>
      </c>
      <c r="R81" s="209"/>
      <c r="S81" s="209"/>
      <c r="T81" s="213"/>
      <c r="U81" s="211">
        <v>1</v>
      </c>
      <c r="V81" s="211">
        <v>0</v>
      </c>
      <c r="W81" s="211">
        <v>0</v>
      </c>
      <c r="X81" s="211"/>
      <c r="Y81" s="212">
        <v>1</v>
      </c>
      <c r="Z81" s="209">
        <v>32</v>
      </c>
      <c r="AA81" s="209">
        <v>0</v>
      </c>
      <c r="AB81" s="210">
        <v>0</v>
      </c>
      <c r="AC81" s="211">
        <v>0</v>
      </c>
      <c r="AD81" s="211">
        <v>3</v>
      </c>
      <c r="AE81" s="211">
        <v>0</v>
      </c>
      <c r="AF81" s="211">
        <v>0</v>
      </c>
      <c r="AG81" s="211">
        <v>0</v>
      </c>
      <c r="AH81" s="211">
        <v>0</v>
      </c>
      <c r="AI81" s="212">
        <v>3</v>
      </c>
      <c r="AJ81" s="210">
        <v>0</v>
      </c>
      <c r="AK81" s="211">
        <v>5</v>
      </c>
      <c r="AL81" s="211">
        <v>0</v>
      </c>
      <c r="AM81" s="211">
        <v>0</v>
      </c>
      <c r="AN81" s="211"/>
      <c r="AO81" s="211"/>
      <c r="AP81" s="212">
        <v>5</v>
      </c>
      <c r="AQ81" s="209"/>
      <c r="AR81" s="209">
        <v>0</v>
      </c>
      <c r="AS81" s="210">
        <v>0</v>
      </c>
      <c r="AT81" s="211">
        <v>0</v>
      </c>
      <c r="AU81" s="211">
        <v>0</v>
      </c>
      <c r="AV81" s="211"/>
      <c r="AW81" s="212">
        <v>0</v>
      </c>
      <c r="AX81" s="210">
        <v>320</v>
      </c>
      <c r="AY81" s="211">
        <v>0</v>
      </c>
      <c r="AZ81" s="211">
        <v>54</v>
      </c>
      <c r="BA81" s="211">
        <v>84</v>
      </c>
      <c r="BB81" s="211">
        <v>0</v>
      </c>
      <c r="BC81" s="211">
        <v>0</v>
      </c>
      <c r="BD81" s="211">
        <v>0</v>
      </c>
      <c r="BE81" s="211">
        <v>0</v>
      </c>
      <c r="BF81" s="211">
        <v>0</v>
      </c>
      <c r="BG81" s="212">
        <v>458</v>
      </c>
      <c r="BH81" s="210"/>
      <c r="BI81" s="211">
        <v>0</v>
      </c>
      <c r="BJ81" s="212">
        <v>0</v>
      </c>
      <c r="BK81" s="209">
        <v>0</v>
      </c>
      <c r="BL81" s="209">
        <v>144</v>
      </c>
      <c r="BM81" s="209"/>
      <c r="BN81" s="209">
        <v>28</v>
      </c>
      <c r="BO81" s="209">
        <v>10</v>
      </c>
      <c r="BP81" s="213"/>
      <c r="BQ81" s="214"/>
      <c r="BR81" s="211"/>
      <c r="BS81" s="213"/>
      <c r="BT81" s="233">
        <v>872</v>
      </c>
      <c r="BU81" s="215">
        <f>872/615477</f>
        <v>1.416787304805866E-3</v>
      </c>
    </row>
    <row r="82" spans="2:73" x14ac:dyDescent="0.2">
      <c r="B82" s="208" t="s">
        <v>44</v>
      </c>
      <c r="C82" s="209"/>
      <c r="D82" s="210">
        <v>2</v>
      </c>
      <c r="E82" s="211">
        <v>2</v>
      </c>
      <c r="F82" s="211"/>
      <c r="G82" s="211"/>
      <c r="H82" s="211"/>
      <c r="I82" s="212">
        <v>4</v>
      </c>
      <c r="J82" s="210"/>
      <c r="K82" s="210">
        <v>60</v>
      </c>
      <c r="L82" s="211"/>
      <c r="M82" s="211"/>
      <c r="N82" s="212">
        <v>60</v>
      </c>
      <c r="O82" s="210">
        <v>0</v>
      </c>
      <c r="P82" s="211"/>
      <c r="Q82" s="212">
        <v>0</v>
      </c>
      <c r="R82" s="209"/>
      <c r="S82" s="209"/>
      <c r="T82" s="213">
        <v>0</v>
      </c>
      <c r="U82" s="211"/>
      <c r="V82" s="211"/>
      <c r="W82" s="211"/>
      <c r="X82" s="211"/>
      <c r="Y82" s="212">
        <v>0</v>
      </c>
      <c r="Z82" s="209"/>
      <c r="AA82" s="209"/>
      <c r="AB82" s="210">
        <v>0</v>
      </c>
      <c r="AC82" s="211">
        <v>0</v>
      </c>
      <c r="AD82" s="211">
        <v>2</v>
      </c>
      <c r="AE82" s="211"/>
      <c r="AF82" s="211"/>
      <c r="AG82" s="211">
        <v>0</v>
      </c>
      <c r="AH82" s="211"/>
      <c r="AI82" s="212">
        <v>2</v>
      </c>
      <c r="AJ82" s="210">
        <v>0</v>
      </c>
      <c r="AK82" s="211">
        <v>5</v>
      </c>
      <c r="AL82" s="211"/>
      <c r="AM82" s="211">
        <v>0</v>
      </c>
      <c r="AN82" s="211"/>
      <c r="AO82" s="211"/>
      <c r="AP82" s="212">
        <v>5</v>
      </c>
      <c r="AQ82" s="209"/>
      <c r="AR82" s="209"/>
      <c r="AS82" s="210"/>
      <c r="AT82" s="211">
        <v>0</v>
      </c>
      <c r="AU82" s="211"/>
      <c r="AV82" s="211"/>
      <c r="AW82" s="212">
        <v>0</v>
      </c>
      <c r="AX82" s="210">
        <v>39</v>
      </c>
      <c r="AY82" s="211">
        <v>0</v>
      </c>
      <c r="AZ82" s="211">
        <v>63</v>
      </c>
      <c r="BA82" s="211">
        <v>10</v>
      </c>
      <c r="BB82" s="211"/>
      <c r="BC82" s="211"/>
      <c r="BD82" s="211">
        <v>0</v>
      </c>
      <c r="BE82" s="211">
        <v>0</v>
      </c>
      <c r="BF82" s="211"/>
      <c r="BG82" s="212">
        <v>112</v>
      </c>
      <c r="BH82" s="210"/>
      <c r="BI82" s="211"/>
      <c r="BJ82" s="212"/>
      <c r="BK82" s="209"/>
      <c r="BL82" s="209"/>
      <c r="BM82" s="209"/>
      <c r="BN82" s="209"/>
      <c r="BO82" s="209"/>
      <c r="BP82" s="213"/>
      <c r="BQ82" s="214"/>
      <c r="BR82" s="211"/>
      <c r="BS82" s="213"/>
      <c r="BT82" s="233">
        <v>183</v>
      </c>
      <c r="BU82" s="215">
        <f>183/615477</f>
        <v>2.973303632792127E-4</v>
      </c>
    </row>
    <row r="83" spans="2:73" x14ac:dyDescent="0.2">
      <c r="B83" s="208" t="s">
        <v>480</v>
      </c>
      <c r="C83" s="209"/>
      <c r="D83" s="210">
        <v>1</v>
      </c>
      <c r="E83" s="211">
        <v>1</v>
      </c>
      <c r="F83" s="211"/>
      <c r="G83" s="211"/>
      <c r="H83" s="211"/>
      <c r="I83" s="212">
        <v>2</v>
      </c>
      <c r="J83" s="210"/>
      <c r="K83" s="210">
        <v>472</v>
      </c>
      <c r="L83" s="211"/>
      <c r="M83" s="211"/>
      <c r="N83" s="212">
        <v>472</v>
      </c>
      <c r="O83" s="210"/>
      <c r="P83" s="211"/>
      <c r="Q83" s="212"/>
      <c r="R83" s="209"/>
      <c r="S83" s="209">
        <v>0</v>
      </c>
      <c r="T83" s="213"/>
      <c r="U83" s="211"/>
      <c r="V83" s="211"/>
      <c r="W83" s="211"/>
      <c r="X83" s="211"/>
      <c r="Y83" s="212"/>
      <c r="Z83" s="209"/>
      <c r="AA83" s="209"/>
      <c r="AB83" s="210">
        <v>0</v>
      </c>
      <c r="AC83" s="211"/>
      <c r="AD83" s="211">
        <v>7</v>
      </c>
      <c r="AE83" s="211">
        <v>0</v>
      </c>
      <c r="AF83" s="211"/>
      <c r="AG83" s="211">
        <v>0</v>
      </c>
      <c r="AH83" s="211"/>
      <c r="AI83" s="212">
        <v>7</v>
      </c>
      <c r="AJ83" s="210"/>
      <c r="AK83" s="211">
        <v>0</v>
      </c>
      <c r="AL83" s="211">
        <v>0</v>
      </c>
      <c r="AM83" s="211"/>
      <c r="AN83" s="211"/>
      <c r="AO83" s="211"/>
      <c r="AP83" s="212">
        <v>0</v>
      </c>
      <c r="AQ83" s="209"/>
      <c r="AR83" s="209">
        <v>0</v>
      </c>
      <c r="AS83" s="210"/>
      <c r="AT83" s="211">
        <v>0</v>
      </c>
      <c r="AU83" s="211"/>
      <c r="AV83" s="211"/>
      <c r="AW83" s="212">
        <v>0</v>
      </c>
      <c r="AX83" s="210">
        <v>2</v>
      </c>
      <c r="AY83" s="211">
        <v>0</v>
      </c>
      <c r="AZ83" s="211">
        <v>850</v>
      </c>
      <c r="BA83" s="211">
        <v>4</v>
      </c>
      <c r="BB83" s="211"/>
      <c r="BC83" s="211">
        <v>0</v>
      </c>
      <c r="BD83" s="211">
        <v>0</v>
      </c>
      <c r="BE83" s="211">
        <v>0</v>
      </c>
      <c r="BF83" s="211"/>
      <c r="BG83" s="212">
        <v>856</v>
      </c>
      <c r="BH83" s="210"/>
      <c r="BI83" s="211"/>
      <c r="BJ83" s="212"/>
      <c r="BK83" s="209"/>
      <c r="BL83" s="209"/>
      <c r="BM83" s="209"/>
      <c r="BN83" s="209">
        <v>10</v>
      </c>
      <c r="BO83" s="209"/>
      <c r="BP83" s="213"/>
      <c r="BQ83" s="214"/>
      <c r="BR83" s="211"/>
      <c r="BS83" s="213"/>
      <c r="BT83" s="233">
        <v>1347</v>
      </c>
      <c r="BU83" s="215">
        <f>1347/615477</f>
        <v>2.1885464444650247E-3</v>
      </c>
    </row>
    <row r="84" spans="2:73" x14ac:dyDescent="0.2">
      <c r="B84" s="208" t="s">
        <v>481</v>
      </c>
      <c r="C84" s="209">
        <v>0</v>
      </c>
      <c r="D84" s="210">
        <v>27</v>
      </c>
      <c r="E84" s="211">
        <v>199</v>
      </c>
      <c r="F84" s="211">
        <v>8</v>
      </c>
      <c r="G84" s="211"/>
      <c r="H84" s="211">
        <v>0</v>
      </c>
      <c r="I84" s="212">
        <v>234</v>
      </c>
      <c r="J84" s="210"/>
      <c r="K84" s="210">
        <v>797</v>
      </c>
      <c r="L84" s="211">
        <v>0</v>
      </c>
      <c r="M84" s="211"/>
      <c r="N84" s="212">
        <v>797</v>
      </c>
      <c r="O84" s="210">
        <v>0</v>
      </c>
      <c r="P84" s="211">
        <v>0</v>
      </c>
      <c r="Q84" s="212">
        <v>0</v>
      </c>
      <c r="R84" s="209">
        <v>0</v>
      </c>
      <c r="S84" s="209">
        <v>0</v>
      </c>
      <c r="T84" s="213">
        <v>0</v>
      </c>
      <c r="U84" s="211">
        <v>2</v>
      </c>
      <c r="V84" s="211">
        <v>6</v>
      </c>
      <c r="W84" s="211">
        <v>0</v>
      </c>
      <c r="X84" s="211"/>
      <c r="Y84" s="212">
        <v>8</v>
      </c>
      <c r="Z84" s="209">
        <v>10</v>
      </c>
      <c r="AA84" s="209">
        <v>0</v>
      </c>
      <c r="AB84" s="210">
        <v>0</v>
      </c>
      <c r="AC84" s="211">
        <v>0</v>
      </c>
      <c r="AD84" s="211">
        <v>140</v>
      </c>
      <c r="AE84" s="211">
        <v>0</v>
      </c>
      <c r="AF84" s="211">
        <v>0</v>
      </c>
      <c r="AG84" s="211">
        <v>0</v>
      </c>
      <c r="AH84" s="211">
        <v>0</v>
      </c>
      <c r="AI84" s="212">
        <v>140</v>
      </c>
      <c r="AJ84" s="210">
        <v>0</v>
      </c>
      <c r="AK84" s="211">
        <v>108</v>
      </c>
      <c r="AL84" s="211">
        <v>0</v>
      </c>
      <c r="AM84" s="211">
        <v>0</v>
      </c>
      <c r="AN84" s="211"/>
      <c r="AO84" s="211"/>
      <c r="AP84" s="212">
        <v>108</v>
      </c>
      <c r="AQ84" s="209"/>
      <c r="AR84" s="209">
        <v>0</v>
      </c>
      <c r="AS84" s="210">
        <v>0</v>
      </c>
      <c r="AT84" s="211">
        <v>0</v>
      </c>
      <c r="AU84" s="211">
        <v>0</v>
      </c>
      <c r="AV84" s="211"/>
      <c r="AW84" s="212">
        <v>0</v>
      </c>
      <c r="AX84" s="210">
        <v>199</v>
      </c>
      <c r="AY84" s="211">
        <v>7</v>
      </c>
      <c r="AZ84" s="211">
        <v>320</v>
      </c>
      <c r="BA84" s="211">
        <v>527</v>
      </c>
      <c r="BB84" s="211">
        <v>0</v>
      </c>
      <c r="BC84" s="211">
        <v>0</v>
      </c>
      <c r="BD84" s="211">
        <v>5</v>
      </c>
      <c r="BE84" s="211">
        <v>0</v>
      </c>
      <c r="BF84" s="211">
        <v>0</v>
      </c>
      <c r="BG84" s="212">
        <v>1058</v>
      </c>
      <c r="BH84" s="210"/>
      <c r="BI84" s="211">
        <v>0</v>
      </c>
      <c r="BJ84" s="212">
        <v>0</v>
      </c>
      <c r="BK84" s="209">
        <v>0</v>
      </c>
      <c r="BL84" s="209">
        <v>79</v>
      </c>
      <c r="BM84" s="209">
        <v>0</v>
      </c>
      <c r="BN84" s="209">
        <v>446</v>
      </c>
      <c r="BO84" s="209">
        <v>54</v>
      </c>
      <c r="BP84" s="213"/>
      <c r="BQ84" s="214">
        <v>0</v>
      </c>
      <c r="BR84" s="211">
        <v>0</v>
      </c>
      <c r="BS84" s="213">
        <v>0</v>
      </c>
      <c r="BT84" s="233">
        <v>2934</v>
      </c>
      <c r="BU84" s="215">
        <f>2934/615477</f>
        <v>4.767034348968361E-3</v>
      </c>
    </row>
    <row r="85" spans="2:73" x14ac:dyDescent="0.2">
      <c r="B85" s="208" t="s">
        <v>482</v>
      </c>
      <c r="C85" s="209">
        <v>0</v>
      </c>
      <c r="D85" s="210">
        <v>5</v>
      </c>
      <c r="E85" s="211">
        <v>91</v>
      </c>
      <c r="F85" s="211">
        <v>0</v>
      </c>
      <c r="G85" s="211"/>
      <c r="H85" s="211"/>
      <c r="I85" s="212">
        <v>96</v>
      </c>
      <c r="J85" s="210"/>
      <c r="K85" s="210">
        <v>437</v>
      </c>
      <c r="L85" s="211">
        <v>0</v>
      </c>
      <c r="M85" s="211"/>
      <c r="N85" s="212">
        <v>437</v>
      </c>
      <c r="O85" s="210">
        <v>0</v>
      </c>
      <c r="P85" s="211"/>
      <c r="Q85" s="212">
        <v>0</v>
      </c>
      <c r="R85" s="209"/>
      <c r="S85" s="209"/>
      <c r="T85" s="213">
        <v>1</v>
      </c>
      <c r="U85" s="211"/>
      <c r="V85" s="211">
        <v>2</v>
      </c>
      <c r="W85" s="211"/>
      <c r="X85" s="211"/>
      <c r="Y85" s="212">
        <v>3</v>
      </c>
      <c r="Z85" s="209"/>
      <c r="AA85" s="209">
        <v>0</v>
      </c>
      <c r="AB85" s="210">
        <v>0</v>
      </c>
      <c r="AC85" s="211">
        <v>0</v>
      </c>
      <c r="AD85" s="211">
        <v>36</v>
      </c>
      <c r="AE85" s="211">
        <v>0</v>
      </c>
      <c r="AF85" s="211">
        <v>0</v>
      </c>
      <c r="AG85" s="211">
        <v>0</v>
      </c>
      <c r="AH85" s="211"/>
      <c r="AI85" s="212">
        <v>36</v>
      </c>
      <c r="AJ85" s="210">
        <v>0</v>
      </c>
      <c r="AK85" s="211">
        <v>88</v>
      </c>
      <c r="AL85" s="211"/>
      <c r="AM85" s="211">
        <v>0</v>
      </c>
      <c r="AN85" s="211">
        <v>0</v>
      </c>
      <c r="AO85" s="211"/>
      <c r="AP85" s="212">
        <v>88</v>
      </c>
      <c r="AQ85" s="209"/>
      <c r="AR85" s="209">
        <v>0</v>
      </c>
      <c r="AS85" s="210">
        <v>0</v>
      </c>
      <c r="AT85" s="211">
        <v>0</v>
      </c>
      <c r="AU85" s="211">
        <v>0</v>
      </c>
      <c r="AV85" s="211"/>
      <c r="AW85" s="212">
        <v>0</v>
      </c>
      <c r="AX85" s="210">
        <v>76</v>
      </c>
      <c r="AY85" s="211">
        <v>2</v>
      </c>
      <c r="AZ85" s="211">
        <v>207</v>
      </c>
      <c r="BA85" s="211">
        <v>100</v>
      </c>
      <c r="BB85" s="211">
        <v>0</v>
      </c>
      <c r="BC85" s="211">
        <v>0</v>
      </c>
      <c r="BD85" s="211">
        <v>0</v>
      </c>
      <c r="BE85" s="211">
        <v>0</v>
      </c>
      <c r="BF85" s="211"/>
      <c r="BG85" s="212">
        <v>385</v>
      </c>
      <c r="BH85" s="210"/>
      <c r="BI85" s="211"/>
      <c r="BJ85" s="212"/>
      <c r="BK85" s="209"/>
      <c r="BL85" s="209">
        <v>3</v>
      </c>
      <c r="BM85" s="209"/>
      <c r="BN85" s="209">
        <v>98</v>
      </c>
      <c r="BO85" s="209"/>
      <c r="BP85" s="213">
        <v>0</v>
      </c>
      <c r="BQ85" s="214"/>
      <c r="BR85" s="211"/>
      <c r="BS85" s="213">
        <v>0</v>
      </c>
      <c r="BT85" s="233">
        <v>1146</v>
      </c>
      <c r="BU85" s="215">
        <f>1146/615477</f>
        <v>1.8619704716829387E-3</v>
      </c>
    </row>
    <row r="86" spans="2:73" ht="12.75" thickBot="1" x14ac:dyDescent="0.25">
      <c r="B86" s="208" t="s">
        <v>507</v>
      </c>
      <c r="C86" s="209"/>
      <c r="D86" s="210">
        <v>1</v>
      </c>
      <c r="E86" s="211">
        <v>9</v>
      </c>
      <c r="F86" s="211">
        <v>1</v>
      </c>
      <c r="G86" s="211"/>
      <c r="H86" s="211"/>
      <c r="I86" s="212">
        <v>11</v>
      </c>
      <c r="J86" s="210"/>
      <c r="K86" s="210">
        <v>90</v>
      </c>
      <c r="L86" s="211">
        <v>0</v>
      </c>
      <c r="M86" s="211">
        <v>0</v>
      </c>
      <c r="N86" s="212">
        <v>90</v>
      </c>
      <c r="O86" s="210">
        <v>0</v>
      </c>
      <c r="P86" s="211">
        <v>0</v>
      </c>
      <c r="Q86" s="212">
        <v>0</v>
      </c>
      <c r="R86" s="209"/>
      <c r="S86" s="209"/>
      <c r="T86" s="213"/>
      <c r="U86" s="211"/>
      <c r="V86" s="211">
        <v>3</v>
      </c>
      <c r="W86" s="211"/>
      <c r="X86" s="211"/>
      <c r="Y86" s="212">
        <v>3</v>
      </c>
      <c r="Z86" s="209"/>
      <c r="AA86" s="209">
        <v>0</v>
      </c>
      <c r="AB86" s="210">
        <v>0</v>
      </c>
      <c r="AC86" s="211">
        <v>0</v>
      </c>
      <c r="AD86" s="211">
        <v>11</v>
      </c>
      <c r="AE86" s="211"/>
      <c r="AF86" s="211">
        <v>0</v>
      </c>
      <c r="AG86" s="211">
        <v>0</v>
      </c>
      <c r="AH86" s="211"/>
      <c r="AI86" s="212">
        <v>11</v>
      </c>
      <c r="AJ86" s="210">
        <v>0</v>
      </c>
      <c r="AK86" s="211">
        <v>3</v>
      </c>
      <c r="AL86" s="211">
        <v>0</v>
      </c>
      <c r="AM86" s="211"/>
      <c r="AN86" s="211"/>
      <c r="AO86" s="211"/>
      <c r="AP86" s="212">
        <v>3</v>
      </c>
      <c r="AQ86" s="209"/>
      <c r="AR86" s="209">
        <v>0</v>
      </c>
      <c r="AS86" s="210"/>
      <c r="AT86" s="211">
        <v>0</v>
      </c>
      <c r="AU86" s="211"/>
      <c r="AV86" s="211"/>
      <c r="AW86" s="212">
        <v>0</v>
      </c>
      <c r="AX86" s="210">
        <v>86</v>
      </c>
      <c r="AY86" s="211">
        <v>1</v>
      </c>
      <c r="AZ86" s="211">
        <v>67</v>
      </c>
      <c r="BA86" s="211">
        <v>17</v>
      </c>
      <c r="BB86" s="211">
        <v>0</v>
      </c>
      <c r="BC86" s="211"/>
      <c r="BD86" s="211">
        <v>0</v>
      </c>
      <c r="BE86" s="211"/>
      <c r="BF86" s="211"/>
      <c r="BG86" s="212">
        <v>171</v>
      </c>
      <c r="BH86" s="210"/>
      <c r="BI86" s="211"/>
      <c r="BJ86" s="212"/>
      <c r="BK86" s="209"/>
      <c r="BL86" s="209"/>
      <c r="BM86" s="209"/>
      <c r="BN86" s="209"/>
      <c r="BO86" s="209"/>
      <c r="BP86" s="213"/>
      <c r="BQ86" s="214"/>
      <c r="BR86" s="211"/>
      <c r="BS86" s="213"/>
      <c r="BT86" s="233">
        <v>289</v>
      </c>
      <c r="BU86" s="215">
        <f>289/615477</f>
        <v>4.6955450812946706E-4</v>
      </c>
    </row>
    <row r="87" spans="2:73" ht="12.75" thickBot="1" x14ac:dyDescent="0.25">
      <c r="B87" s="223" t="s">
        <v>508</v>
      </c>
      <c r="C87" s="252"/>
      <c r="D87" s="253"/>
      <c r="E87" s="254">
        <v>0</v>
      </c>
      <c r="F87" s="254"/>
      <c r="G87" s="254"/>
      <c r="H87" s="254"/>
      <c r="I87" s="255">
        <v>0</v>
      </c>
      <c r="J87" s="253"/>
      <c r="K87" s="253">
        <v>40</v>
      </c>
      <c r="L87" s="254"/>
      <c r="M87" s="254"/>
      <c r="N87" s="255">
        <v>40</v>
      </c>
      <c r="O87" s="253">
        <v>0</v>
      </c>
      <c r="P87" s="254"/>
      <c r="Q87" s="255">
        <v>0</v>
      </c>
      <c r="R87" s="252"/>
      <c r="S87" s="252"/>
      <c r="T87" s="256"/>
      <c r="U87" s="254"/>
      <c r="V87" s="254"/>
      <c r="W87" s="254"/>
      <c r="X87" s="254"/>
      <c r="Y87" s="255"/>
      <c r="Z87" s="252"/>
      <c r="AA87" s="252"/>
      <c r="AB87" s="253"/>
      <c r="AC87" s="254"/>
      <c r="AD87" s="254">
        <v>1</v>
      </c>
      <c r="AE87" s="254"/>
      <c r="AF87" s="254"/>
      <c r="AG87" s="254"/>
      <c r="AH87" s="254"/>
      <c r="AI87" s="255">
        <v>1</v>
      </c>
      <c r="AJ87" s="253"/>
      <c r="AK87" s="254">
        <v>0</v>
      </c>
      <c r="AL87" s="254"/>
      <c r="AM87" s="254"/>
      <c r="AN87" s="254"/>
      <c r="AO87" s="254"/>
      <c r="AP87" s="255">
        <v>0</v>
      </c>
      <c r="AQ87" s="252"/>
      <c r="AR87" s="252"/>
      <c r="AS87" s="253">
        <v>0</v>
      </c>
      <c r="AT87" s="254"/>
      <c r="AU87" s="254"/>
      <c r="AV87" s="254"/>
      <c r="AW87" s="255">
        <v>0</v>
      </c>
      <c r="AX87" s="253">
        <v>2</v>
      </c>
      <c r="AY87" s="254"/>
      <c r="AZ87" s="254">
        <v>8</v>
      </c>
      <c r="BA87" s="254">
        <v>4</v>
      </c>
      <c r="BB87" s="254">
        <v>0</v>
      </c>
      <c r="BC87" s="254"/>
      <c r="BD87" s="254"/>
      <c r="BE87" s="254"/>
      <c r="BF87" s="254"/>
      <c r="BG87" s="255">
        <v>14</v>
      </c>
      <c r="BH87" s="253"/>
      <c r="BI87" s="254"/>
      <c r="BJ87" s="255"/>
      <c r="BK87" s="252"/>
      <c r="BL87" s="252"/>
      <c r="BM87" s="252"/>
      <c r="BN87" s="252"/>
      <c r="BO87" s="252"/>
      <c r="BP87" s="256"/>
      <c r="BQ87" s="257"/>
      <c r="BR87" s="254"/>
      <c r="BS87" s="256"/>
      <c r="BT87" s="234">
        <v>55</v>
      </c>
      <c r="BU87" s="258">
        <f>55/615477</f>
        <v>8.9361584592113108E-5</v>
      </c>
    </row>
    <row r="88" spans="2:73" s="266" customFormat="1" ht="12.75" thickBot="1" x14ac:dyDescent="0.25">
      <c r="B88" s="223" t="s">
        <v>506</v>
      </c>
      <c r="C88" s="252">
        <v>0</v>
      </c>
      <c r="D88" s="253">
        <v>116</v>
      </c>
      <c r="E88" s="254">
        <v>823</v>
      </c>
      <c r="F88" s="254">
        <v>35</v>
      </c>
      <c r="G88" s="254">
        <v>0</v>
      </c>
      <c r="H88" s="254">
        <v>0</v>
      </c>
      <c r="I88" s="255">
        <v>974</v>
      </c>
      <c r="J88" s="253"/>
      <c r="K88" s="253">
        <v>6992</v>
      </c>
      <c r="L88" s="254">
        <v>0</v>
      </c>
      <c r="M88" s="254">
        <v>0</v>
      </c>
      <c r="N88" s="255">
        <v>6992</v>
      </c>
      <c r="O88" s="253">
        <v>0</v>
      </c>
      <c r="P88" s="254">
        <v>0</v>
      </c>
      <c r="Q88" s="255">
        <v>0</v>
      </c>
      <c r="R88" s="252">
        <v>0</v>
      </c>
      <c r="S88" s="252">
        <v>0</v>
      </c>
      <c r="T88" s="256">
        <v>5</v>
      </c>
      <c r="U88" s="254">
        <v>7</v>
      </c>
      <c r="V88" s="254">
        <v>15</v>
      </c>
      <c r="W88" s="254">
        <v>0</v>
      </c>
      <c r="X88" s="254"/>
      <c r="Y88" s="255">
        <v>27</v>
      </c>
      <c r="Z88" s="252">
        <v>55</v>
      </c>
      <c r="AA88" s="252">
        <v>0</v>
      </c>
      <c r="AB88" s="253">
        <v>0</v>
      </c>
      <c r="AC88" s="254">
        <v>0</v>
      </c>
      <c r="AD88" s="254">
        <v>562</v>
      </c>
      <c r="AE88" s="254">
        <v>0</v>
      </c>
      <c r="AF88" s="254">
        <v>0</v>
      </c>
      <c r="AG88" s="254">
        <v>0</v>
      </c>
      <c r="AH88" s="254">
        <v>0</v>
      </c>
      <c r="AI88" s="255">
        <v>562</v>
      </c>
      <c r="AJ88" s="253">
        <v>0</v>
      </c>
      <c r="AK88" s="254">
        <v>931</v>
      </c>
      <c r="AL88" s="254">
        <v>0</v>
      </c>
      <c r="AM88" s="254">
        <v>0</v>
      </c>
      <c r="AN88" s="254">
        <v>0</v>
      </c>
      <c r="AO88" s="254"/>
      <c r="AP88" s="255">
        <v>931</v>
      </c>
      <c r="AQ88" s="252"/>
      <c r="AR88" s="252">
        <v>0</v>
      </c>
      <c r="AS88" s="253">
        <v>0</v>
      </c>
      <c r="AT88" s="254">
        <v>0</v>
      </c>
      <c r="AU88" s="254">
        <v>0</v>
      </c>
      <c r="AV88" s="254">
        <v>0</v>
      </c>
      <c r="AW88" s="255">
        <v>0</v>
      </c>
      <c r="AX88" s="253">
        <v>1361</v>
      </c>
      <c r="AY88" s="254">
        <v>19</v>
      </c>
      <c r="AZ88" s="254">
        <v>2118</v>
      </c>
      <c r="BA88" s="254">
        <v>1288</v>
      </c>
      <c r="BB88" s="254">
        <v>0</v>
      </c>
      <c r="BC88" s="254">
        <v>3</v>
      </c>
      <c r="BD88" s="254">
        <v>24</v>
      </c>
      <c r="BE88" s="254">
        <v>0</v>
      </c>
      <c r="BF88" s="254">
        <v>0</v>
      </c>
      <c r="BG88" s="255">
        <v>4813</v>
      </c>
      <c r="BH88" s="253"/>
      <c r="BI88" s="254">
        <v>0</v>
      </c>
      <c r="BJ88" s="255">
        <v>0</v>
      </c>
      <c r="BK88" s="252">
        <v>0</v>
      </c>
      <c r="BL88" s="252">
        <v>474</v>
      </c>
      <c r="BM88" s="252">
        <v>2</v>
      </c>
      <c r="BN88" s="252">
        <v>1429</v>
      </c>
      <c r="BO88" s="252">
        <v>167</v>
      </c>
      <c r="BP88" s="256">
        <v>0</v>
      </c>
      <c r="BQ88" s="257">
        <v>0</v>
      </c>
      <c r="BR88" s="254">
        <v>0</v>
      </c>
      <c r="BS88" s="256">
        <v>0</v>
      </c>
      <c r="BT88" s="234">
        <v>16426</v>
      </c>
      <c r="BU88" s="258">
        <f>16426/615477</f>
        <v>2.6688243427455453E-2</v>
      </c>
    </row>
    <row r="89" spans="2:73" s="266" customFormat="1" ht="12.75" thickBot="1" x14ac:dyDescent="0.25">
      <c r="B89" s="223" t="s">
        <v>483</v>
      </c>
      <c r="C89" s="252">
        <v>0</v>
      </c>
      <c r="D89" s="253">
        <v>2135</v>
      </c>
      <c r="E89" s="254">
        <v>3995</v>
      </c>
      <c r="F89" s="254">
        <v>8416</v>
      </c>
      <c r="G89" s="254">
        <v>0</v>
      </c>
      <c r="H89" s="254">
        <v>0</v>
      </c>
      <c r="I89" s="255">
        <v>14546</v>
      </c>
      <c r="J89" s="253">
        <v>0</v>
      </c>
      <c r="K89" s="253">
        <v>154462</v>
      </c>
      <c r="L89" s="254">
        <v>0</v>
      </c>
      <c r="M89" s="254">
        <v>0</v>
      </c>
      <c r="N89" s="255">
        <v>154462</v>
      </c>
      <c r="O89" s="253">
        <v>0</v>
      </c>
      <c r="P89" s="254">
        <v>0</v>
      </c>
      <c r="Q89" s="255">
        <v>0</v>
      </c>
      <c r="R89" s="252">
        <v>0</v>
      </c>
      <c r="S89" s="252">
        <v>0</v>
      </c>
      <c r="T89" s="256">
        <v>9</v>
      </c>
      <c r="U89" s="254">
        <v>537</v>
      </c>
      <c r="V89" s="254">
        <v>2619</v>
      </c>
      <c r="W89" s="254">
        <v>0</v>
      </c>
      <c r="X89" s="254">
        <v>0</v>
      </c>
      <c r="Y89" s="255">
        <v>3165</v>
      </c>
      <c r="Z89" s="252">
        <v>57</v>
      </c>
      <c r="AA89" s="252">
        <v>0</v>
      </c>
      <c r="AB89" s="253">
        <v>0</v>
      </c>
      <c r="AC89" s="254">
        <v>0</v>
      </c>
      <c r="AD89" s="254">
        <v>10092</v>
      </c>
      <c r="AE89" s="254">
        <v>0</v>
      </c>
      <c r="AF89" s="254">
        <v>0</v>
      </c>
      <c r="AG89" s="254">
        <v>0</v>
      </c>
      <c r="AH89" s="254">
        <v>0</v>
      </c>
      <c r="AI89" s="255">
        <v>10092</v>
      </c>
      <c r="AJ89" s="253">
        <v>305</v>
      </c>
      <c r="AK89" s="254">
        <v>11790</v>
      </c>
      <c r="AL89" s="254">
        <v>0</v>
      </c>
      <c r="AM89" s="254">
        <v>0</v>
      </c>
      <c r="AN89" s="254">
        <v>0</v>
      </c>
      <c r="AO89" s="254">
        <v>0</v>
      </c>
      <c r="AP89" s="255">
        <v>12095</v>
      </c>
      <c r="AQ89" s="252"/>
      <c r="AR89" s="252">
        <v>0</v>
      </c>
      <c r="AS89" s="253">
        <v>0</v>
      </c>
      <c r="AT89" s="254">
        <v>0</v>
      </c>
      <c r="AU89" s="254">
        <v>0</v>
      </c>
      <c r="AV89" s="254">
        <v>0</v>
      </c>
      <c r="AW89" s="255">
        <v>0</v>
      </c>
      <c r="AX89" s="253">
        <v>45522</v>
      </c>
      <c r="AY89" s="254">
        <v>634</v>
      </c>
      <c r="AZ89" s="254">
        <v>55705</v>
      </c>
      <c r="BA89" s="254">
        <v>28842</v>
      </c>
      <c r="BB89" s="254">
        <v>0</v>
      </c>
      <c r="BC89" s="254">
        <v>442</v>
      </c>
      <c r="BD89" s="254">
        <v>716</v>
      </c>
      <c r="BE89" s="254">
        <v>0</v>
      </c>
      <c r="BF89" s="254">
        <v>0</v>
      </c>
      <c r="BG89" s="255">
        <v>131861</v>
      </c>
      <c r="BH89" s="253">
        <v>0</v>
      </c>
      <c r="BI89" s="254">
        <v>0</v>
      </c>
      <c r="BJ89" s="255">
        <v>0</v>
      </c>
      <c r="BK89" s="252">
        <v>0</v>
      </c>
      <c r="BL89" s="252">
        <v>715</v>
      </c>
      <c r="BM89" s="252">
        <v>108</v>
      </c>
      <c r="BN89" s="252">
        <v>2278</v>
      </c>
      <c r="BO89" s="252">
        <v>378</v>
      </c>
      <c r="BP89" s="256">
        <v>0</v>
      </c>
      <c r="BQ89" s="257">
        <v>0</v>
      </c>
      <c r="BR89" s="254">
        <v>0</v>
      </c>
      <c r="BS89" s="256">
        <v>0</v>
      </c>
      <c r="BT89" s="234">
        <v>329757</v>
      </c>
      <c r="BU89" s="258">
        <f>329757/615477</f>
        <v>0.53577469182438986</v>
      </c>
    </row>
    <row r="90" spans="2:73" x14ac:dyDescent="0.2">
      <c r="B90" s="208" t="s">
        <v>484</v>
      </c>
      <c r="C90" s="209">
        <v>0</v>
      </c>
      <c r="D90" s="210">
        <v>0</v>
      </c>
      <c r="E90" s="211">
        <v>19</v>
      </c>
      <c r="F90" s="211">
        <v>0</v>
      </c>
      <c r="G90" s="211">
        <v>0</v>
      </c>
      <c r="H90" s="211"/>
      <c r="I90" s="212">
        <v>19</v>
      </c>
      <c r="J90" s="210">
        <v>0</v>
      </c>
      <c r="K90" s="210">
        <v>13</v>
      </c>
      <c r="L90" s="211">
        <v>0</v>
      </c>
      <c r="M90" s="211"/>
      <c r="N90" s="212">
        <v>13</v>
      </c>
      <c r="O90" s="210">
        <v>0</v>
      </c>
      <c r="P90" s="211">
        <v>0</v>
      </c>
      <c r="Q90" s="212">
        <v>0</v>
      </c>
      <c r="R90" s="209">
        <v>0</v>
      </c>
      <c r="S90" s="209">
        <v>0</v>
      </c>
      <c r="T90" s="213">
        <v>0</v>
      </c>
      <c r="U90" s="211">
        <v>0</v>
      </c>
      <c r="V90" s="211">
        <v>1</v>
      </c>
      <c r="W90" s="211">
        <v>0</v>
      </c>
      <c r="X90" s="211"/>
      <c r="Y90" s="212">
        <v>1</v>
      </c>
      <c r="Z90" s="209">
        <v>18</v>
      </c>
      <c r="AA90" s="209">
        <v>0</v>
      </c>
      <c r="AB90" s="210">
        <v>0</v>
      </c>
      <c r="AC90" s="211">
        <v>0</v>
      </c>
      <c r="AD90" s="211"/>
      <c r="AE90" s="211">
        <v>0</v>
      </c>
      <c r="AF90" s="211">
        <v>0</v>
      </c>
      <c r="AG90" s="211">
        <v>0</v>
      </c>
      <c r="AH90" s="211">
        <v>0</v>
      </c>
      <c r="AI90" s="212">
        <v>0</v>
      </c>
      <c r="AJ90" s="210">
        <v>0</v>
      </c>
      <c r="AK90" s="211">
        <v>0</v>
      </c>
      <c r="AL90" s="211">
        <v>0</v>
      </c>
      <c r="AM90" s="211">
        <v>0</v>
      </c>
      <c r="AN90" s="211">
        <v>0</v>
      </c>
      <c r="AO90" s="211"/>
      <c r="AP90" s="212">
        <v>0</v>
      </c>
      <c r="AQ90" s="209">
        <v>0</v>
      </c>
      <c r="AR90" s="209">
        <v>0</v>
      </c>
      <c r="AS90" s="210">
        <v>0</v>
      </c>
      <c r="AT90" s="211">
        <v>0</v>
      </c>
      <c r="AU90" s="211">
        <v>0</v>
      </c>
      <c r="AV90" s="211">
        <v>0</v>
      </c>
      <c r="AW90" s="212">
        <v>0</v>
      </c>
      <c r="AX90" s="210">
        <v>2</v>
      </c>
      <c r="AY90" s="211">
        <v>0</v>
      </c>
      <c r="AZ90" s="211">
        <v>0</v>
      </c>
      <c r="BA90" s="211">
        <v>6</v>
      </c>
      <c r="BB90" s="211">
        <v>0</v>
      </c>
      <c r="BC90" s="211">
        <v>0</v>
      </c>
      <c r="BD90" s="211">
        <v>0</v>
      </c>
      <c r="BE90" s="211">
        <v>0</v>
      </c>
      <c r="BF90" s="211">
        <v>0</v>
      </c>
      <c r="BG90" s="212">
        <v>8</v>
      </c>
      <c r="BH90" s="210">
        <v>0</v>
      </c>
      <c r="BI90" s="211">
        <v>0</v>
      </c>
      <c r="BJ90" s="212">
        <v>0</v>
      </c>
      <c r="BK90" s="209">
        <v>0</v>
      </c>
      <c r="BL90" s="209">
        <v>1198</v>
      </c>
      <c r="BM90" s="209"/>
      <c r="BN90" s="209">
        <v>417</v>
      </c>
      <c r="BO90" s="209">
        <v>262</v>
      </c>
      <c r="BP90" s="213">
        <v>0</v>
      </c>
      <c r="BQ90" s="214">
        <v>0</v>
      </c>
      <c r="BR90" s="211"/>
      <c r="BS90" s="213">
        <v>0</v>
      </c>
      <c r="BT90" s="233">
        <v>1936</v>
      </c>
      <c r="BU90" s="215">
        <f>1936/615477</f>
        <v>3.1455277776423814E-3</v>
      </c>
    </row>
    <row r="91" spans="2:73" x14ac:dyDescent="0.2">
      <c r="B91" s="208" t="s">
        <v>485</v>
      </c>
      <c r="C91" s="209"/>
      <c r="D91" s="210">
        <v>1</v>
      </c>
      <c r="E91" s="211">
        <v>12</v>
      </c>
      <c r="F91" s="211">
        <v>0</v>
      </c>
      <c r="G91" s="211">
        <v>0</v>
      </c>
      <c r="H91" s="211">
        <v>0</v>
      </c>
      <c r="I91" s="212">
        <v>13</v>
      </c>
      <c r="J91" s="210"/>
      <c r="K91" s="210">
        <v>137</v>
      </c>
      <c r="L91" s="211"/>
      <c r="M91" s="211"/>
      <c r="N91" s="212">
        <v>137</v>
      </c>
      <c r="O91" s="210">
        <v>0</v>
      </c>
      <c r="P91" s="211"/>
      <c r="Q91" s="212">
        <v>0</v>
      </c>
      <c r="R91" s="209"/>
      <c r="S91" s="209">
        <v>0</v>
      </c>
      <c r="T91" s="213">
        <v>0</v>
      </c>
      <c r="U91" s="211"/>
      <c r="V91" s="211"/>
      <c r="W91" s="211"/>
      <c r="X91" s="211"/>
      <c r="Y91" s="212">
        <v>0</v>
      </c>
      <c r="Z91" s="209">
        <v>2</v>
      </c>
      <c r="AA91" s="209">
        <v>0</v>
      </c>
      <c r="AB91" s="210">
        <v>0</v>
      </c>
      <c r="AC91" s="211">
        <v>0</v>
      </c>
      <c r="AD91" s="211">
        <v>4</v>
      </c>
      <c r="AE91" s="211">
        <v>0</v>
      </c>
      <c r="AF91" s="211">
        <v>0</v>
      </c>
      <c r="AG91" s="211">
        <v>0</v>
      </c>
      <c r="AH91" s="211"/>
      <c r="AI91" s="212">
        <v>4</v>
      </c>
      <c r="AJ91" s="210">
        <v>0</v>
      </c>
      <c r="AK91" s="211">
        <v>0</v>
      </c>
      <c r="AL91" s="211">
        <v>0</v>
      </c>
      <c r="AM91" s="211">
        <v>0</v>
      </c>
      <c r="AN91" s="211"/>
      <c r="AO91" s="211">
        <v>0</v>
      </c>
      <c r="AP91" s="212">
        <v>0</v>
      </c>
      <c r="AQ91" s="209"/>
      <c r="AR91" s="209">
        <v>0</v>
      </c>
      <c r="AS91" s="210">
        <v>0</v>
      </c>
      <c r="AT91" s="211">
        <v>0</v>
      </c>
      <c r="AU91" s="211">
        <v>0</v>
      </c>
      <c r="AV91" s="211"/>
      <c r="AW91" s="212">
        <v>0</v>
      </c>
      <c r="AX91" s="210">
        <v>20</v>
      </c>
      <c r="AY91" s="211">
        <v>0</v>
      </c>
      <c r="AZ91" s="211">
        <v>26</v>
      </c>
      <c r="BA91" s="211">
        <v>15</v>
      </c>
      <c r="BB91" s="211">
        <v>0</v>
      </c>
      <c r="BC91" s="211">
        <v>0</v>
      </c>
      <c r="BD91" s="211">
        <v>0</v>
      </c>
      <c r="BE91" s="211">
        <v>0</v>
      </c>
      <c r="BF91" s="211"/>
      <c r="BG91" s="212">
        <v>61</v>
      </c>
      <c r="BH91" s="210"/>
      <c r="BI91" s="211"/>
      <c r="BJ91" s="212"/>
      <c r="BK91" s="209"/>
      <c r="BL91" s="209">
        <v>4</v>
      </c>
      <c r="BM91" s="209"/>
      <c r="BN91" s="209">
        <v>5</v>
      </c>
      <c r="BO91" s="209"/>
      <c r="BP91" s="213">
        <v>0</v>
      </c>
      <c r="BQ91" s="214">
        <v>0</v>
      </c>
      <c r="BR91" s="211"/>
      <c r="BS91" s="213">
        <v>0</v>
      </c>
      <c r="BT91" s="233">
        <v>226</v>
      </c>
      <c r="BU91" s="215">
        <f>226/615477</f>
        <v>3.6719487486941026E-4</v>
      </c>
    </row>
    <row r="92" spans="2:73" x14ac:dyDescent="0.2">
      <c r="B92" s="208" t="s">
        <v>277</v>
      </c>
      <c r="C92" s="209"/>
      <c r="D92" s="210">
        <v>0</v>
      </c>
      <c r="E92" s="211"/>
      <c r="F92" s="211"/>
      <c r="G92" s="211"/>
      <c r="H92" s="211"/>
      <c r="I92" s="212">
        <v>0</v>
      </c>
      <c r="J92" s="210"/>
      <c r="K92" s="210">
        <v>62</v>
      </c>
      <c r="L92" s="211"/>
      <c r="M92" s="211"/>
      <c r="N92" s="212">
        <v>62</v>
      </c>
      <c r="O92" s="210"/>
      <c r="P92" s="211"/>
      <c r="Q92" s="212"/>
      <c r="R92" s="209"/>
      <c r="S92" s="209"/>
      <c r="T92" s="213"/>
      <c r="U92" s="211"/>
      <c r="V92" s="211">
        <v>1</v>
      </c>
      <c r="W92" s="211"/>
      <c r="X92" s="211"/>
      <c r="Y92" s="212">
        <v>1</v>
      </c>
      <c r="Z92" s="209"/>
      <c r="AA92" s="209"/>
      <c r="AB92" s="210"/>
      <c r="AC92" s="211"/>
      <c r="AD92" s="211">
        <v>4</v>
      </c>
      <c r="AE92" s="211"/>
      <c r="AF92" s="211">
        <v>0</v>
      </c>
      <c r="AG92" s="211">
        <v>0</v>
      </c>
      <c r="AH92" s="211"/>
      <c r="AI92" s="212">
        <v>4</v>
      </c>
      <c r="AJ92" s="210"/>
      <c r="AK92" s="211">
        <v>0</v>
      </c>
      <c r="AL92" s="211"/>
      <c r="AM92" s="211"/>
      <c r="AN92" s="211"/>
      <c r="AO92" s="211"/>
      <c r="AP92" s="212">
        <v>0</v>
      </c>
      <c r="AQ92" s="209"/>
      <c r="AR92" s="209"/>
      <c r="AS92" s="210"/>
      <c r="AT92" s="211">
        <v>0</v>
      </c>
      <c r="AU92" s="211">
        <v>0</v>
      </c>
      <c r="AV92" s="211"/>
      <c r="AW92" s="212">
        <v>0</v>
      </c>
      <c r="AX92" s="210">
        <v>3</v>
      </c>
      <c r="AY92" s="211"/>
      <c r="AZ92" s="211">
        <v>0</v>
      </c>
      <c r="BA92" s="211">
        <v>0</v>
      </c>
      <c r="BB92" s="211"/>
      <c r="BC92" s="211"/>
      <c r="BD92" s="211">
        <v>1</v>
      </c>
      <c r="BE92" s="211">
        <v>0</v>
      </c>
      <c r="BF92" s="211"/>
      <c r="BG92" s="212">
        <v>4</v>
      </c>
      <c r="BH92" s="210"/>
      <c r="BI92" s="211"/>
      <c r="BJ92" s="212"/>
      <c r="BK92" s="209"/>
      <c r="BL92" s="209">
        <v>3</v>
      </c>
      <c r="BM92" s="209"/>
      <c r="BN92" s="209"/>
      <c r="BO92" s="209"/>
      <c r="BP92" s="213"/>
      <c r="BQ92" s="214"/>
      <c r="BR92" s="211"/>
      <c r="BS92" s="213"/>
      <c r="BT92" s="233">
        <v>74</v>
      </c>
      <c r="BU92" s="215">
        <f>74/615477</f>
        <v>1.2023195017847946E-4</v>
      </c>
    </row>
    <row r="93" spans="2:73" x14ac:dyDescent="0.2">
      <c r="B93" s="208" t="s">
        <v>486</v>
      </c>
      <c r="C93" s="209">
        <v>0</v>
      </c>
      <c r="D93" s="210">
        <v>0</v>
      </c>
      <c r="E93" s="211">
        <v>40</v>
      </c>
      <c r="F93" s="211"/>
      <c r="G93" s="211"/>
      <c r="H93" s="211"/>
      <c r="I93" s="212">
        <v>40</v>
      </c>
      <c r="J93" s="210">
        <v>0</v>
      </c>
      <c r="K93" s="210">
        <v>17</v>
      </c>
      <c r="L93" s="211"/>
      <c r="M93" s="211"/>
      <c r="N93" s="212">
        <v>17</v>
      </c>
      <c r="O93" s="210">
        <v>0</v>
      </c>
      <c r="P93" s="211">
        <v>0</v>
      </c>
      <c r="Q93" s="212">
        <v>0</v>
      </c>
      <c r="R93" s="209">
        <v>0</v>
      </c>
      <c r="S93" s="209">
        <v>0</v>
      </c>
      <c r="T93" s="213"/>
      <c r="U93" s="211"/>
      <c r="V93" s="211">
        <v>1</v>
      </c>
      <c r="W93" s="211">
        <v>0</v>
      </c>
      <c r="X93" s="211">
        <v>0</v>
      </c>
      <c r="Y93" s="212">
        <v>1</v>
      </c>
      <c r="Z93" s="209">
        <v>24</v>
      </c>
      <c r="AA93" s="209">
        <v>0</v>
      </c>
      <c r="AB93" s="210">
        <v>0</v>
      </c>
      <c r="AC93" s="211">
        <v>0</v>
      </c>
      <c r="AD93" s="211"/>
      <c r="AE93" s="211">
        <v>0</v>
      </c>
      <c r="AF93" s="211">
        <v>0</v>
      </c>
      <c r="AG93" s="211">
        <v>0</v>
      </c>
      <c r="AH93" s="211">
        <v>0</v>
      </c>
      <c r="AI93" s="212">
        <v>0</v>
      </c>
      <c r="AJ93" s="210">
        <v>0</v>
      </c>
      <c r="AK93" s="211">
        <v>0</v>
      </c>
      <c r="AL93" s="211">
        <v>0</v>
      </c>
      <c r="AM93" s="211"/>
      <c r="AN93" s="211">
        <v>0</v>
      </c>
      <c r="AO93" s="211"/>
      <c r="AP93" s="212">
        <v>0</v>
      </c>
      <c r="AQ93" s="209">
        <v>0</v>
      </c>
      <c r="AR93" s="209">
        <v>0</v>
      </c>
      <c r="AS93" s="210">
        <v>0</v>
      </c>
      <c r="AT93" s="211">
        <v>0</v>
      </c>
      <c r="AU93" s="211">
        <v>0</v>
      </c>
      <c r="AV93" s="211">
        <v>0</v>
      </c>
      <c r="AW93" s="212">
        <v>0</v>
      </c>
      <c r="AX93" s="210">
        <v>7</v>
      </c>
      <c r="AY93" s="211">
        <v>0</v>
      </c>
      <c r="AZ93" s="211">
        <v>3</v>
      </c>
      <c r="BA93" s="211">
        <v>4</v>
      </c>
      <c r="BB93" s="211">
        <v>0</v>
      </c>
      <c r="BC93" s="211">
        <v>0</v>
      </c>
      <c r="BD93" s="211">
        <v>0</v>
      </c>
      <c r="BE93" s="211">
        <v>0</v>
      </c>
      <c r="BF93" s="211">
        <v>0</v>
      </c>
      <c r="BG93" s="212">
        <v>14</v>
      </c>
      <c r="BH93" s="210">
        <v>0</v>
      </c>
      <c r="BI93" s="211">
        <v>0</v>
      </c>
      <c r="BJ93" s="212">
        <v>0</v>
      </c>
      <c r="BK93" s="209">
        <v>0</v>
      </c>
      <c r="BL93" s="209">
        <v>2089</v>
      </c>
      <c r="BM93" s="209"/>
      <c r="BN93" s="209">
        <v>287</v>
      </c>
      <c r="BO93" s="209">
        <v>147</v>
      </c>
      <c r="BP93" s="213">
        <v>0</v>
      </c>
      <c r="BQ93" s="214">
        <v>0</v>
      </c>
      <c r="BR93" s="211"/>
      <c r="BS93" s="213">
        <v>0</v>
      </c>
      <c r="BT93" s="233">
        <v>2619</v>
      </c>
      <c r="BU93" s="215">
        <f>2619/615477</f>
        <v>4.2552361826680768E-3</v>
      </c>
    </row>
    <row r="94" spans="2:73" x14ac:dyDescent="0.2">
      <c r="B94" s="208" t="s">
        <v>487</v>
      </c>
      <c r="C94" s="209"/>
      <c r="D94" s="210">
        <v>0</v>
      </c>
      <c r="E94" s="211">
        <v>4</v>
      </c>
      <c r="F94" s="211"/>
      <c r="G94" s="211"/>
      <c r="H94" s="211"/>
      <c r="I94" s="212">
        <v>4</v>
      </c>
      <c r="J94" s="210">
        <v>0</v>
      </c>
      <c r="K94" s="210">
        <v>22</v>
      </c>
      <c r="L94" s="211">
        <v>0</v>
      </c>
      <c r="M94" s="211"/>
      <c r="N94" s="212">
        <v>22</v>
      </c>
      <c r="O94" s="210">
        <v>0</v>
      </c>
      <c r="P94" s="211"/>
      <c r="Q94" s="212">
        <v>0</v>
      </c>
      <c r="R94" s="209"/>
      <c r="S94" s="209"/>
      <c r="T94" s="213"/>
      <c r="U94" s="211"/>
      <c r="V94" s="211"/>
      <c r="W94" s="211"/>
      <c r="X94" s="211"/>
      <c r="Y94" s="212"/>
      <c r="Z94" s="209"/>
      <c r="AA94" s="209"/>
      <c r="AB94" s="210">
        <v>0</v>
      </c>
      <c r="AC94" s="211">
        <v>0</v>
      </c>
      <c r="AD94" s="211"/>
      <c r="AE94" s="211"/>
      <c r="AF94" s="211">
        <v>0</v>
      </c>
      <c r="AG94" s="211">
        <v>0</v>
      </c>
      <c r="AH94" s="211"/>
      <c r="AI94" s="212">
        <v>0</v>
      </c>
      <c r="AJ94" s="210">
        <v>0</v>
      </c>
      <c r="AK94" s="211">
        <v>0</v>
      </c>
      <c r="AL94" s="211">
        <v>0</v>
      </c>
      <c r="AM94" s="211"/>
      <c r="AN94" s="211"/>
      <c r="AO94" s="211"/>
      <c r="AP94" s="212">
        <v>0</v>
      </c>
      <c r="AQ94" s="209"/>
      <c r="AR94" s="209">
        <v>0</v>
      </c>
      <c r="AS94" s="210">
        <v>0</v>
      </c>
      <c r="AT94" s="211">
        <v>0</v>
      </c>
      <c r="AU94" s="211">
        <v>0</v>
      </c>
      <c r="AV94" s="211"/>
      <c r="AW94" s="212">
        <v>0</v>
      </c>
      <c r="AX94" s="210">
        <v>3</v>
      </c>
      <c r="AY94" s="211">
        <v>0</v>
      </c>
      <c r="AZ94" s="211">
        <v>12</v>
      </c>
      <c r="BA94" s="211">
        <v>1</v>
      </c>
      <c r="BB94" s="211">
        <v>0</v>
      </c>
      <c r="BC94" s="211"/>
      <c r="BD94" s="211">
        <v>0</v>
      </c>
      <c r="BE94" s="211">
        <v>0</v>
      </c>
      <c r="BF94" s="211"/>
      <c r="BG94" s="212">
        <v>16</v>
      </c>
      <c r="BH94" s="210"/>
      <c r="BI94" s="211"/>
      <c r="BJ94" s="212"/>
      <c r="BK94" s="209"/>
      <c r="BL94" s="209">
        <v>0</v>
      </c>
      <c r="BM94" s="209"/>
      <c r="BN94" s="209">
        <v>2</v>
      </c>
      <c r="BO94" s="209"/>
      <c r="BP94" s="213">
        <v>0</v>
      </c>
      <c r="BQ94" s="214"/>
      <c r="BR94" s="211"/>
      <c r="BS94" s="213">
        <v>0</v>
      </c>
      <c r="BT94" s="233">
        <v>44</v>
      </c>
      <c r="BU94" s="215">
        <f>44/615477</f>
        <v>7.1489267673690484E-5</v>
      </c>
    </row>
    <row r="95" spans="2:73" x14ac:dyDescent="0.2">
      <c r="B95" s="208" t="s">
        <v>488</v>
      </c>
      <c r="C95" s="209"/>
      <c r="D95" s="210"/>
      <c r="E95" s="211">
        <v>0</v>
      </c>
      <c r="F95" s="211"/>
      <c r="G95" s="211"/>
      <c r="H95" s="211"/>
      <c r="I95" s="212">
        <v>0</v>
      </c>
      <c r="J95" s="210"/>
      <c r="K95" s="210">
        <v>1</v>
      </c>
      <c r="L95" s="211"/>
      <c r="M95" s="211"/>
      <c r="N95" s="212">
        <v>1</v>
      </c>
      <c r="O95" s="210">
        <v>0</v>
      </c>
      <c r="P95" s="211"/>
      <c r="Q95" s="212">
        <v>0</v>
      </c>
      <c r="R95" s="209"/>
      <c r="S95" s="209"/>
      <c r="T95" s="213"/>
      <c r="U95" s="211"/>
      <c r="V95" s="211"/>
      <c r="W95" s="211"/>
      <c r="X95" s="211"/>
      <c r="Y95" s="212"/>
      <c r="Z95" s="209"/>
      <c r="AA95" s="209"/>
      <c r="AB95" s="210">
        <v>0</v>
      </c>
      <c r="AC95" s="211">
        <v>0</v>
      </c>
      <c r="AD95" s="211"/>
      <c r="AE95" s="211"/>
      <c r="AF95" s="211">
        <v>0</v>
      </c>
      <c r="AG95" s="211">
        <v>0</v>
      </c>
      <c r="AH95" s="211"/>
      <c r="AI95" s="212">
        <v>0</v>
      </c>
      <c r="AJ95" s="210">
        <v>0</v>
      </c>
      <c r="AK95" s="211">
        <v>0</v>
      </c>
      <c r="AL95" s="211"/>
      <c r="AM95" s="211"/>
      <c r="AN95" s="211"/>
      <c r="AO95" s="211"/>
      <c r="AP95" s="212">
        <v>0</v>
      </c>
      <c r="AQ95" s="209"/>
      <c r="AR95" s="209"/>
      <c r="AS95" s="210">
        <v>0</v>
      </c>
      <c r="AT95" s="211">
        <v>0</v>
      </c>
      <c r="AU95" s="211">
        <v>0</v>
      </c>
      <c r="AV95" s="211"/>
      <c r="AW95" s="212">
        <v>0</v>
      </c>
      <c r="AX95" s="210">
        <v>1</v>
      </c>
      <c r="AY95" s="211"/>
      <c r="AZ95" s="211">
        <v>0</v>
      </c>
      <c r="BA95" s="211">
        <v>4</v>
      </c>
      <c r="BB95" s="211">
        <v>0</v>
      </c>
      <c r="BC95" s="211"/>
      <c r="BD95" s="211">
        <v>0</v>
      </c>
      <c r="BE95" s="211">
        <v>0</v>
      </c>
      <c r="BF95" s="211"/>
      <c r="BG95" s="212">
        <v>5</v>
      </c>
      <c r="BH95" s="210"/>
      <c r="BI95" s="211"/>
      <c r="BJ95" s="212"/>
      <c r="BK95" s="209"/>
      <c r="BL95" s="209">
        <v>0</v>
      </c>
      <c r="BM95" s="209"/>
      <c r="BN95" s="209"/>
      <c r="BO95" s="209"/>
      <c r="BP95" s="213">
        <v>0</v>
      </c>
      <c r="BQ95" s="214"/>
      <c r="BR95" s="211"/>
      <c r="BS95" s="213">
        <v>0</v>
      </c>
      <c r="BT95" s="233">
        <v>6</v>
      </c>
      <c r="BU95" s="215">
        <f>6/615477</f>
        <v>9.7485365009577941E-6</v>
      </c>
    </row>
    <row r="96" spans="2:73" x14ac:dyDescent="0.2">
      <c r="B96" s="208" t="s">
        <v>489</v>
      </c>
      <c r="C96" s="209"/>
      <c r="D96" s="210">
        <v>1</v>
      </c>
      <c r="E96" s="211">
        <v>6</v>
      </c>
      <c r="F96" s="211">
        <v>0</v>
      </c>
      <c r="G96" s="211"/>
      <c r="H96" s="211"/>
      <c r="I96" s="212">
        <v>7</v>
      </c>
      <c r="J96" s="210"/>
      <c r="K96" s="210">
        <v>42</v>
      </c>
      <c r="L96" s="211"/>
      <c r="M96" s="211"/>
      <c r="N96" s="212">
        <v>42</v>
      </c>
      <c r="O96" s="210">
        <v>0</v>
      </c>
      <c r="P96" s="211"/>
      <c r="Q96" s="212">
        <v>0</v>
      </c>
      <c r="R96" s="209"/>
      <c r="S96" s="209"/>
      <c r="T96" s="213"/>
      <c r="U96" s="211"/>
      <c r="V96" s="211"/>
      <c r="W96" s="211"/>
      <c r="X96" s="211"/>
      <c r="Y96" s="212"/>
      <c r="Z96" s="209"/>
      <c r="AA96" s="209">
        <v>0</v>
      </c>
      <c r="AB96" s="210">
        <v>0</v>
      </c>
      <c r="AC96" s="211">
        <v>0</v>
      </c>
      <c r="AD96" s="211">
        <v>4</v>
      </c>
      <c r="AE96" s="211">
        <v>0</v>
      </c>
      <c r="AF96" s="211">
        <v>0</v>
      </c>
      <c r="AG96" s="211">
        <v>0</v>
      </c>
      <c r="AH96" s="211"/>
      <c r="AI96" s="212">
        <v>4</v>
      </c>
      <c r="AJ96" s="210">
        <v>0</v>
      </c>
      <c r="AK96" s="211">
        <v>2</v>
      </c>
      <c r="AL96" s="211">
        <v>0</v>
      </c>
      <c r="AM96" s="211">
        <v>0</v>
      </c>
      <c r="AN96" s="211"/>
      <c r="AO96" s="211"/>
      <c r="AP96" s="212">
        <v>2</v>
      </c>
      <c r="AQ96" s="209"/>
      <c r="AR96" s="209">
        <v>0</v>
      </c>
      <c r="AS96" s="210">
        <v>0</v>
      </c>
      <c r="AT96" s="211">
        <v>0</v>
      </c>
      <c r="AU96" s="211">
        <v>0</v>
      </c>
      <c r="AV96" s="211"/>
      <c r="AW96" s="212">
        <v>0</v>
      </c>
      <c r="AX96" s="210">
        <v>20</v>
      </c>
      <c r="AY96" s="211">
        <v>1</v>
      </c>
      <c r="AZ96" s="211">
        <v>9</v>
      </c>
      <c r="BA96" s="211">
        <v>7</v>
      </c>
      <c r="BB96" s="211">
        <v>0</v>
      </c>
      <c r="BC96" s="211">
        <v>1</v>
      </c>
      <c r="BD96" s="211">
        <v>2</v>
      </c>
      <c r="BE96" s="211">
        <v>0</v>
      </c>
      <c r="BF96" s="211"/>
      <c r="BG96" s="212">
        <v>40</v>
      </c>
      <c r="BH96" s="210"/>
      <c r="BI96" s="211"/>
      <c r="BJ96" s="212"/>
      <c r="BK96" s="209"/>
      <c r="BL96" s="209">
        <v>6</v>
      </c>
      <c r="BM96" s="209"/>
      <c r="BN96" s="209">
        <v>4</v>
      </c>
      <c r="BO96" s="209">
        <v>1</v>
      </c>
      <c r="BP96" s="213">
        <v>0</v>
      </c>
      <c r="BQ96" s="214"/>
      <c r="BR96" s="211"/>
      <c r="BS96" s="213">
        <v>0</v>
      </c>
      <c r="BT96" s="233">
        <v>106</v>
      </c>
      <c r="BU96" s="215">
        <f>106/615477</f>
        <v>1.7222414485025436E-4</v>
      </c>
    </row>
    <row r="97" spans="2:73" x14ac:dyDescent="0.2">
      <c r="B97" s="208" t="s">
        <v>490</v>
      </c>
      <c r="C97" s="209"/>
      <c r="D97" s="210">
        <v>0</v>
      </c>
      <c r="E97" s="211"/>
      <c r="F97" s="211"/>
      <c r="G97" s="211"/>
      <c r="H97" s="211"/>
      <c r="I97" s="212">
        <v>0</v>
      </c>
      <c r="J97" s="210"/>
      <c r="K97" s="210">
        <v>5</v>
      </c>
      <c r="L97" s="211"/>
      <c r="M97" s="211"/>
      <c r="N97" s="212">
        <v>5</v>
      </c>
      <c r="O97" s="210">
        <v>0</v>
      </c>
      <c r="P97" s="211"/>
      <c r="Q97" s="212">
        <v>0</v>
      </c>
      <c r="R97" s="209"/>
      <c r="S97" s="209"/>
      <c r="T97" s="213"/>
      <c r="U97" s="211"/>
      <c r="V97" s="211"/>
      <c r="W97" s="211"/>
      <c r="X97" s="211"/>
      <c r="Y97" s="212"/>
      <c r="Z97" s="209"/>
      <c r="AA97" s="209"/>
      <c r="AB97" s="210">
        <v>0</v>
      </c>
      <c r="AC97" s="211"/>
      <c r="AD97" s="211"/>
      <c r="AE97" s="211">
        <v>0</v>
      </c>
      <c r="AF97" s="211">
        <v>0</v>
      </c>
      <c r="AG97" s="211">
        <v>0</v>
      </c>
      <c r="AH97" s="211"/>
      <c r="AI97" s="212">
        <v>0</v>
      </c>
      <c r="AJ97" s="210">
        <v>0</v>
      </c>
      <c r="AK97" s="211">
        <v>0</v>
      </c>
      <c r="AL97" s="211"/>
      <c r="AM97" s="211"/>
      <c r="AN97" s="211"/>
      <c r="AO97" s="211"/>
      <c r="AP97" s="212">
        <v>0</v>
      </c>
      <c r="AQ97" s="209"/>
      <c r="AR97" s="209"/>
      <c r="AS97" s="210">
        <v>0</v>
      </c>
      <c r="AT97" s="211">
        <v>0</v>
      </c>
      <c r="AU97" s="211">
        <v>0</v>
      </c>
      <c r="AV97" s="211"/>
      <c r="AW97" s="212">
        <v>0</v>
      </c>
      <c r="AX97" s="210">
        <v>0</v>
      </c>
      <c r="AY97" s="211">
        <v>0</v>
      </c>
      <c r="AZ97" s="211">
        <v>1</v>
      </c>
      <c r="BA97" s="211">
        <v>0</v>
      </c>
      <c r="BB97" s="211">
        <v>0</v>
      </c>
      <c r="BC97" s="211"/>
      <c r="BD97" s="211">
        <v>0</v>
      </c>
      <c r="BE97" s="211">
        <v>0</v>
      </c>
      <c r="BF97" s="211"/>
      <c r="BG97" s="212">
        <v>1</v>
      </c>
      <c r="BH97" s="210"/>
      <c r="BI97" s="211"/>
      <c r="BJ97" s="212"/>
      <c r="BK97" s="209"/>
      <c r="BL97" s="209">
        <v>1</v>
      </c>
      <c r="BM97" s="209"/>
      <c r="BN97" s="209">
        <v>1</v>
      </c>
      <c r="BO97" s="209"/>
      <c r="BP97" s="213"/>
      <c r="BQ97" s="214"/>
      <c r="BR97" s="211"/>
      <c r="BS97" s="213"/>
      <c r="BT97" s="233">
        <v>8</v>
      </c>
      <c r="BU97" s="215">
        <f>8/615477</f>
        <v>1.2998048667943726E-5</v>
      </c>
    </row>
    <row r="98" spans="2:73" x14ac:dyDescent="0.2">
      <c r="B98" s="208" t="s">
        <v>491</v>
      </c>
      <c r="C98" s="209">
        <v>0</v>
      </c>
      <c r="D98" s="210">
        <v>18</v>
      </c>
      <c r="E98" s="211">
        <v>210</v>
      </c>
      <c r="F98" s="211">
        <v>1</v>
      </c>
      <c r="G98" s="211">
        <v>0</v>
      </c>
      <c r="H98" s="211">
        <v>0</v>
      </c>
      <c r="I98" s="212">
        <v>229</v>
      </c>
      <c r="J98" s="210">
        <v>0</v>
      </c>
      <c r="K98" s="210">
        <v>846</v>
      </c>
      <c r="L98" s="211">
        <v>0</v>
      </c>
      <c r="M98" s="211"/>
      <c r="N98" s="212">
        <v>846</v>
      </c>
      <c r="O98" s="210">
        <v>0</v>
      </c>
      <c r="P98" s="211">
        <v>0</v>
      </c>
      <c r="Q98" s="212">
        <v>0</v>
      </c>
      <c r="R98" s="209">
        <v>0</v>
      </c>
      <c r="S98" s="209">
        <v>0</v>
      </c>
      <c r="T98" s="213">
        <v>0</v>
      </c>
      <c r="U98" s="211">
        <v>2</v>
      </c>
      <c r="V98" s="211">
        <v>10</v>
      </c>
      <c r="W98" s="211">
        <v>0</v>
      </c>
      <c r="X98" s="211"/>
      <c r="Y98" s="212">
        <v>12</v>
      </c>
      <c r="Z98" s="209">
        <v>119</v>
      </c>
      <c r="AA98" s="209">
        <v>0</v>
      </c>
      <c r="AB98" s="210">
        <v>0</v>
      </c>
      <c r="AC98" s="211">
        <v>0</v>
      </c>
      <c r="AD98" s="211">
        <v>70</v>
      </c>
      <c r="AE98" s="211">
        <v>0</v>
      </c>
      <c r="AF98" s="211">
        <v>0</v>
      </c>
      <c r="AG98" s="211">
        <v>0</v>
      </c>
      <c r="AH98" s="211">
        <v>0</v>
      </c>
      <c r="AI98" s="212">
        <v>70</v>
      </c>
      <c r="AJ98" s="210">
        <v>0</v>
      </c>
      <c r="AK98" s="211">
        <v>15</v>
      </c>
      <c r="AL98" s="211">
        <v>0</v>
      </c>
      <c r="AM98" s="211">
        <v>0</v>
      </c>
      <c r="AN98" s="211">
        <v>0</v>
      </c>
      <c r="AO98" s="211"/>
      <c r="AP98" s="212">
        <v>15</v>
      </c>
      <c r="AQ98" s="209">
        <v>0</v>
      </c>
      <c r="AR98" s="209">
        <v>0</v>
      </c>
      <c r="AS98" s="210">
        <v>0</v>
      </c>
      <c r="AT98" s="211">
        <v>0</v>
      </c>
      <c r="AU98" s="211">
        <v>0</v>
      </c>
      <c r="AV98" s="211">
        <v>0</v>
      </c>
      <c r="AW98" s="212">
        <v>0</v>
      </c>
      <c r="AX98" s="210">
        <v>333</v>
      </c>
      <c r="AY98" s="211">
        <v>1</v>
      </c>
      <c r="AZ98" s="211">
        <v>270</v>
      </c>
      <c r="BA98" s="211">
        <v>265</v>
      </c>
      <c r="BB98" s="211">
        <v>0</v>
      </c>
      <c r="BC98" s="211">
        <v>0</v>
      </c>
      <c r="BD98" s="211">
        <v>1</v>
      </c>
      <c r="BE98" s="211">
        <v>0</v>
      </c>
      <c r="BF98" s="211">
        <v>0</v>
      </c>
      <c r="BG98" s="212">
        <v>870</v>
      </c>
      <c r="BH98" s="210">
        <v>0</v>
      </c>
      <c r="BI98" s="211">
        <v>0</v>
      </c>
      <c r="BJ98" s="212">
        <v>0</v>
      </c>
      <c r="BK98" s="209">
        <v>0</v>
      </c>
      <c r="BL98" s="209">
        <v>3987</v>
      </c>
      <c r="BM98" s="209">
        <v>0</v>
      </c>
      <c r="BN98" s="209">
        <v>2474</v>
      </c>
      <c r="BO98" s="209">
        <v>1022</v>
      </c>
      <c r="BP98" s="213">
        <v>0</v>
      </c>
      <c r="BQ98" s="214">
        <v>0</v>
      </c>
      <c r="BR98" s="211">
        <v>0</v>
      </c>
      <c r="BS98" s="213">
        <v>0</v>
      </c>
      <c r="BT98" s="233">
        <v>9644</v>
      </c>
      <c r="BU98" s="215">
        <f>9644/615477</f>
        <v>1.5669147669206161E-2</v>
      </c>
    </row>
    <row r="99" spans="2:73" x14ac:dyDescent="0.2">
      <c r="B99" s="208" t="s">
        <v>492</v>
      </c>
      <c r="C99" s="209"/>
      <c r="D99" s="210">
        <v>0</v>
      </c>
      <c r="E99" s="211"/>
      <c r="F99" s="211"/>
      <c r="G99" s="211"/>
      <c r="H99" s="211"/>
      <c r="I99" s="212">
        <v>0</v>
      </c>
      <c r="J99" s="210"/>
      <c r="K99" s="210"/>
      <c r="L99" s="211"/>
      <c r="M99" s="211"/>
      <c r="N99" s="212"/>
      <c r="O99" s="210"/>
      <c r="P99" s="211"/>
      <c r="Q99" s="212"/>
      <c r="R99" s="209"/>
      <c r="S99" s="209"/>
      <c r="T99" s="213"/>
      <c r="U99" s="211"/>
      <c r="V99" s="211"/>
      <c r="W99" s="211"/>
      <c r="X99" s="211"/>
      <c r="Y99" s="212"/>
      <c r="Z99" s="209"/>
      <c r="AA99" s="209"/>
      <c r="AB99" s="210"/>
      <c r="AC99" s="211"/>
      <c r="AD99" s="211"/>
      <c r="AE99" s="211"/>
      <c r="AF99" s="211"/>
      <c r="AG99" s="211"/>
      <c r="AH99" s="211"/>
      <c r="AI99" s="212"/>
      <c r="AJ99" s="210"/>
      <c r="AK99" s="211">
        <v>0</v>
      </c>
      <c r="AL99" s="211"/>
      <c r="AM99" s="211"/>
      <c r="AN99" s="211"/>
      <c r="AO99" s="211"/>
      <c r="AP99" s="212">
        <v>0</v>
      </c>
      <c r="AQ99" s="209"/>
      <c r="AR99" s="209">
        <v>0</v>
      </c>
      <c r="AS99" s="210"/>
      <c r="AT99" s="211">
        <v>0</v>
      </c>
      <c r="AU99" s="211">
        <v>0</v>
      </c>
      <c r="AV99" s="211"/>
      <c r="AW99" s="212">
        <v>0</v>
      </c>
      <c r="AX99" s="210">
        <v>1</v>
      </c>
      <c r="AY99" s="211"/>
      <c r="AZ99" s="211">
        <v>0</v>
      </c>
      <c r="BA99" s="211">
        <v>0</v>
      </c>
      <c r="BB99" s="211"/>
      <c r="BC99" s="211"/>
      <c r="BD99" s="211"/>
      <c r="BE99" s="211"/>
      <c r="BF99" s="211"/>
      <c r="BG99" s="212">
        <v>1</v>
      </c>
      <c r="BH99" s="210"/>
      <c r="BI99" s="211"/>
      <c r="BJ99" s="212"/>
      <c r="BK99" s="209"/>
      <c r="BL99" s="209"/>
      <c r="BM99" s="209"/>
      <c r="BN99" s="209"/>
      <c r="BO99" s="209"/>
      <c r="BP99" s="213"/>
      <c r="BQ99" s="214"/>
      <c r="BR99" s="211"/>
      <c r="BS99" s="213"/>
      <c r="BT99" s="233">
        <v>1</v>
      </c>
      <c r="BU99" s="215">
        <f>1/615477</f>
        <v>1.6247560834929657E-6</v>
      </c>
    </row>
    <row r="100" spans="2:73" x14ac:dyDescent="0.2">
      <c r="B100" s="208" t="s">
        <v>493</v>
      </c>
      <c r="C100" s="209"/>
      <c r="D100" s="210"/>
      <c r="E100" s="211"/>
      <c r="F100" s="211"/>
      <c r="G100" s="211"/>
      <c r="H100" s="211"/>
      <c r="I100" s="212"/>
      <c r="J100" s="210"/>
      <c r="K100" s="210"/>
      <c r="L100" s="211">
        <v>0</v>
      </c>
      <c r="M100" s="211"/>
      <c r="N100" s="212">
        <v>0</v>
      </c>
      <c r="O100" s="210">
        <v>0</v>
      </c>
      <c r="P100" s="211"/>
      <c r="Q100" s="212">
        <v>0</v>
      </c>
      <c r="R100" s="209"/>
      <c r="S100" s="209"/>
      <c r="T100" s="213">
        <v>0</v>
      </c>
      <c r="U100" s="211"/>
      <c r="V100" s="211"/>
      <c r="W100" s="211">
        <v>0</v>
      </c>
      <c r="X100" s="211"/>
      <c r="Y100" s="212">
        <v>0</v>
      </c>
      <c r="Z100" s="209"/>
      <c r="AA100" s="209"/>
      <c r="AB100" s="210">
        <v>0</v>
      </c>
      <c r="AC100" s="211">
        <v>0</v>
      </c>
      <c r="AD100" s="211"/>
      <c r="AE100" s="211"/>
      <c r="AF100" s="211"/>
      <c r="AG100" s="211"/>
      <c r="AH100" s="211"/>
      <c r="AI100" s="212">
        <v>0</v>
      </c>
      <c r="AJ100" s="210">
        <v>0</v>
      </c>
      <c r="AK100" s="211">
        <v>0</v>
      </c>
      <c r="AL100" s="211"/>
      <c r="AM100" s="211"/>
      <c r="AN100" s="211"/>
      <c r="AO100" s="211"/>
      <c r="AP100" s="212">
        <v>0</v>
      </c>
      <c r="AQ100" s="209"/>
      <c r="AR100" s="209">
        <v>0</v>
      </c>
      <c r="AS100" s="210">
        <v>0</v>
      </c>
      <c r="AT100" s="211">
        <v>0</v>
      </c>
      <c r="AU100" s="211">
        <v>0</v>
      </c>
      <c r="AV100" s="211"/>
      <c r="AW100" s="212">
        <v>0</v>
      </c>
      <c r="AX100" s="210">
        <v>0</v>
      </c>
      <c r="AY100" s="211">
        <v>0</v>
      </c>
      <c r="AZ100" s="211">
        <v>0</v>
      </c>
      <c r="BA100" s="211">
        <v>0</v>
      </c>
      <c r="BB100" s="211">
        <v>0</v>
      </c>
      <c r="BC100" s="211">
        <v>0</v>
      </c>
      <c r="BD100" s="211">
        <v>0</v>
      </c>
      <c r="BE100" s="211">
        <v>0</v>
      </c>
      <c r="BF100" s="211"/>
      <c r="BG100" s="212">
        <v>0</v>
      </c>
      <c r="BH100" s="210"/>
      <c r="BI100" s="211"/>
      <c r="BJ100" s="212"/>
      <c r="BK100" s="209"/>
      <c r="BL100" s="209"/>
      <c r="BM100" s="209"/>
      <c r="BN100" s="209"/>
      <c r="BO100" s="209"/>
      <c r="BP100" s="213"/>
      <c r="BQ100" s="214"/>
      <c r="BR100" s="211"/>
      <c r="BS100" s="213"/>
      <c r="BT100" s="233">
        <v>0</v>
      </c>
      <c r="BU100" s="215">
        <f>0/615477</f>
        <v>0</v>
      </c>
    </row>
    <row r="101" spans="2:73" ht="12.75" thickBot="1" x14ac:dyDescent="0.25">
      <c r="B101" s="208" t="s">
        <v>494</v>
      </c>
      <c r="C101" s="209">
        <v>0</v>
      </c>
      <c r="D101" s="210">
        <v>38</v>
      </c>
      <c r="E101" s="211">
        <v>2602</v>
      </c>
      <c r="F101" s="211">
        <v>0</v>
      </c>
      <c r="G101" s="211">
        <v>0</v>
      </c>
      <c r="H101" s="211">
        <v>0</v>
      </c>
      <c r="I101" s="212">
        <v>2640</v>
      </c>
      <c r="J101" s="210">
        <v>0</v>
      </c>
      <c r="K101" s="210">
        <v>517</v>
      </c>
      <c r="L101" s="211">
        <v>0</v>
      </c>
      <c r="M101" s="211"/>
      <c r="N101" s="212">
        <v>517</v>
      </c>
      <c r="O101" s="210">
        <v>0</v>
      </c>
      <c r="P101" s="211">
        <v>0</v>
      </c>
      <c r="Q101" s="212">
        <v>0</v>
      </c>
      <c r="R101" s="209">
        <v>0</v>
      </c>
      <c r="S101" s="209">
        <v>0</v>
      </c>
      <c r="T101" s="213">
        <v>1</v>
      </c>
      <c r="U101" s="211">
        <v>0</v>
      </c>
      <c r="V101" s="211">
        <v>1</v>
      </c>
      <c r="W101" s="211">
        <v>0</v>
      </c>
      <c r="X101" s="211">
        <v>0</v>
      </c>
      <c r="Y101" s="212">
        <v>2</v>
      </c>
      <c r="Z101" s="209">
        <v>94</v>
      </c>
      <c r="AA101" s="209">
        <v>0</v>
      </c>
      <c r="AB101" s="210">
        <v>0</v>
      </c>
      <c r="AC101" s="211">
        <v>0</v>
      </c>
      <c r="AD101" s="211">
        <v>47</v>
      </c>
      <c r="AE101" s="211">
        <v>0</v>
      </c>
      <c r="AF101" s="211">
        <v>0</v>
      </c>
      <c r="AG101" s="211">
        <v>0</v>
      </c>
      <c r="AH101" s="211">
        <v>0</v>
      </c>
      <c r="AI101" s="212">
        <v>47</v>
      </c>
      <c r="AJ101" s="210">
        <v>0</v>
      </c>
      <c r="AK101" s="211">
        <v>16</v>
      </c>
      <c r="AL101" s="211">
        <v>0</v>
      </c>
      <c r="AM101" s="211">
        <v>0</v>
      </c>
      <c r="AN101" s="211">
        <v>0</v>
      </c>
      <c r="AO101" s="211"/>
      <c r="AP101" s="212">
        <v>16</v>
      </c>
      <c r="AQ101" s="209">
        <v>0</v>
      </c>
      <c r="AR101" s="209">
        <v>0</v>
      </c>
      <c r="AS101" s="210">
        <v>0</v>
      </c>
      <c r="AT101" s="211">
        <v>0</v>
      </c>
      <c r="AU101" s="211">
        <v>0</v>
      </c>
      <c r="AV101" s="211">
        <v>0</v>
      </c>
      <c r="AW101" s="212">
        <v>0</v>
      </c>
      <c r="AX101" s="210">
        <v>79</v>
      </c>
      <c r="AY101" s="211">
        <v>16</v>
      </c>
      <c r="AZ101" s="211">
        <v>356</v>
      </c>
      <c r="BA101" s="211">
        <v>60</v>
      </c>
      <c r="BB101" s="211">
        <v>0</v>
      </c>
      <c r="BC101" s="211">
        <v>0</v>
      </c>
      <c r="BD101" s="211">
        <v>3</v>
      </c>
      <c r="BE101" s="211">
        <v>0</v>
      </c>
      <c r="BF101" s="211">
        <v>0</v>
      </c>
      <c r="BG101" s="212">
        <v>514</v>
      </c>
      <c r="BH101" s="210">
        <v>0</v>
      </c>
      <c r="BI101" s="211">
        <v>0</v>
      </c>
      <c r="BJ101" s="212">
        <v>0</v>
      </c>
      <c r="BK101" s="209">
        <v>0</v>
      </c>
      <c r="BL101" s="209">
        <v>6277</v>
      </c>
      <c r="BM101" s="209">
        <v>6</v>
      </c>
      <c r="BN101" s="209">
        <v>3887</v>
      </c>
      <c r="BO101" s="209">
        <v>1881</v>
      </c>
      <c r="BP101" s="213">
        <v>0</v>
      </c>
      <c r="BQ101" s="214">
        <v>0</v>
      </c>
      <c r="BR101" s="211">
        <v>0</v>
      </c>
      <c r="BS101" s="213">
        <v>0</v>
      </c>
      <c r="BT101" s="233">
        <v>15881</v>
      </c>
      <c r="BU101" s="215">
        <f>15881/615477</f>
        <v>2.5802751361951787E-2</v>
      </c>
    </row>
    <row r="102" spans="2:73" s="266" customFormat="1" ht="12.75" thickBot="1" x14ac:dyDescent="0.25">
      <c r="B102" s="223" t="s">
        <v>495</v>
      </c>
      <c r="C102" s="252">
        <v>0</v>
      </c>
      <c r="D102" s="253">
        <v>58</v>
      </c>
      <c r="E102" s="254">
        <v>2893</v>
      </c>
      <c r="F102" s="254">
        <v>1</v>
      </c>
      <c r="G102" s="254">
        <v>0</v>
      </c>
      <c r="H102" s="254">
        <v>0</v>
      </c>
      <c r="I102" s="255">
        <v>2952</v>
      </c>
      <c r="J102" s="253">
        <v>0</v>
      </c>
      <c r="K102" s="253">
        <v>1662</v>
      </c>
      <c r="L102" s="254">
        <v>0</v>
      </c>
      <c r="M102" s="254"/>
      <c r="N102" s="255">
        <v>1662</v>
      </c>
      <c r="O102" s="253">
        <v>0</v>
      </c>
      <c r="P102" s="254">
        <v>0</v>
      </c>
      <c r="Q102" s="255">
        <v>0</v>
      </c>
      <c r="R102" s="252">
        <v>0</v>
      </c>
      <c r="S102" s="252">
        <v>0</v>
      </c>
      <c r="T102" s="256">
        <v>1</v>
      </c>
      <c r="U102" s="254">
        <v>2</v>
      </c>
      <c r="V102" s="254">
        <v>14</v>
      </c>
      <c r="W102" s="254">
        <v>0</v>
      </c>
      <c r="X102" s="254">
        <v>0</v>
      </c>
      <c r="Y102" s="255">
        <v>17</v>
      </c>
      <c r="Z102" s="252">
        <v>257</v>
      </c>
      <c r="AA102" s="252">
        <v>0</v>
      </c>
      <c r="AB102" s="253">
        <v>0</v>
      </c>
      <c r="AC102" s="254">
        <v>0</v>
      </c>
      <c r="AD102" s="254">
        <v>129</v>
      </c>
      <c r="AE102" s="254">
        <v>0</v>
      </c>
      <c r="AF102" s="254">
        <v>0</v>
      </c>
      <c r="AG102" s="254">
        <v>0</v>
      </c>
      <c r="AH102" s="254">
        <v>0</v>
      </c>
      <c r="AI102" s="255">
        <v>129</v>
      </c>
      <c r="AJ102" s="253">
        <v>0</v>
      </c>
      <c r="AK102" s="254">
        <v>33</v>
      </c>
      <c r="AL102" s="254">
        <v>0</v>
      </c>
      <c r="AM102" s="254">
        <v>0</v>
      </c>
      <c r="AN102" s="254">
        <v>0</v>
      </c>
      <c r="AO102" s="254">
        <v>0</v>
      </c>
      <c r="AP102" s="255">
        <v>33</v>
      </c>
      <c r="AQ102" s="252">
        <v>0</v>
      </c>
      <c r="AR102" s="252">
        <v>0</v>
      </c>
      <c r="AS102" s="253">
        <v>0</v>
      </c>
      <c r="AT102" s="254">
        <v>0</v>
      </c>
      <c r="AU102" s="254">
        <v>0</v>
      </c>
      <c r="AV102" s="254">
        <v>0</v>
      </c>
      <c r="AW102" s="255">
        <v>0</v>
      </c>
      <c r="AX102" s="253">
        <v>469</v>
      </c>
      <c r="AY102" s="254">
        <v>18</v>
      </c>
      <c r="AZ102" s="254">
        <v>677</v>
      </c>
      <c r="BA102" s="254">
        <v>362</v>
      </c>
      <c r="BB102" s="254">
        <v>0</v>
      </c>
      <c r="BC102" s="254">
        <v>1</v>
      </c>
      <c r="BD102" s="254">
        <v>7</v>
      </c>
      <c r="BE102" s="254">
        <v>0</v>
      </c>
      <c r="BF102" s="254">
        <v>0</v>
      </c>
      <c r="BG102" s="255">
        <v>1534</v>
      </c>
      <c r="BH102" s="253">
        <v>0</v>
      </c>
      <c r="BI102" s="254">
        <v>0</v>
      </c>
      <c r="BJ102" s="255">
        <v>0</v>
      </c>
      <c r="BK102" s="252">
        <v>0</v>
      </c>
      <c r="BL102" s="252">
        <v>13565</v>
      </c>
      <c r="BM102" s="252">
        <v>6</v>
      </c>
      <c r="BN102" s="252">
        <v>7077</v>
      </c>
      <c r="BO102" s="252">
        <v>3313</v>
      </c>
      <c r="BP102" s="256">
        <v>0</v>
      </c>
      <c r="BQ102" s="257">
        <v>0</v>
      </c>
      <c r="BR102" s="254">
        <v>0</v>
      </c>
      <c r="BS102" s="256">
        <v>0</v>
      </c>
      <c r="BT102" s="234">
        <v>30545</v>
      </c>
      <c r="BU102" s="258">
        <f>30545/615477</f>
        <v>4.9628174570292637E-2</v>
      </c>
    </row>
    <row r="103" spans="2:73" x14ac:dyDescent="0.2">
      <c r="B103" s="208" t="s">
        <v>496</v>
      </c>
      <c r="C103" s="209"/>
      <c r="D103" s="210">
        <v>53</v>
      </c>
      <c r="E103" s="211">
        <v>122</v>
      </c>
      <c r="F103" s="211">
        <v>151</v>
      </c>
      <c r="G103" s="211">
        <v>0</v>
      </c>
      <c r="H103" s="211">
        <v>0</v>
      </c>
      <c r="I103" s="212">
        <v>326</v>
      </c>
      <c r="J103" s="210">
        <v>0</v>
      </c>
      <c r="K103" s="210">
        <v>87756</v>
      </c>
      <c r="L103" s="211">
        <v>0</v>
      </c>
      <c r="M103" s="211"/>
      <c r="N103" s="212">
        <v>87756</v>
      </c>
      <c r="O103" s="210">
        <v>0</v>
      </c>
      <c r="P103" s="211">
        <v>0</v>
      </c>
      <c r="Q103" s="212">
        <v>0</v>
      </c>
      <c r="R103" s="209"/>
      <c r="S103" s="209">
        <v>0</v>
      </c>
      <c r="T103" s="213">
        <v>1</v>
      </c>
      <c r="U103" s="211">
        <v>488</v>
      </c>
      <c r="V103" s="211">
        <v>2167</v>
      </c>
      <c r="W103" s="211"/>
      <c r="X103" s="211"/>
      <c r="Y103" s="212">
        <v>2656</v>
      </c>
      <c r="Z103" s="209"/>
      <c r="AA103" s="209">
        <v>0</v>
      </c>
      <c r="AB103" s="210">
        <v>0</v>
      </c>
      <c r="AC103" s="211">
        <v>0</v>
      </c>
      <c r="AD103" s="211">
        <v>6609</v>
      </c>
      <c r="AE103" s="211">
        <v>0</v>
      </c>
      <c r="AF103" s="211">
        <v>0</v>
      </c>
      <c r="AG103" s="211">
        <v>0</v>
      </c>
      <c r="AH103" s="211"/>
      <c r="AI103" s="212">
        <v>6609</v>
      </c>
      <c r="AJ103" s="210">
        <v>13</v>
      </c>
      <c r="AK103" s="211">
        <v>291</v>
      </c>
      <c r="AL103" s="211">
        <v>0</v>
      </c>
      <c r="AM103" s="211">
        <v>0</v>
      </c>
      <c r="AN103" s="211">
        <v>0</v>
      </c>
      <c r="AO103" s="211"/>
      <c r="AP103" s="212">
        <v>304</v>
      </c>
      <c r="AQ103" s="209"/>
      <c r="AR103" s="209">
        <v>0</v>
      </c>
      <c r="AS103" s="210">
        <v>0</v>
      </c>
      <c r="AT103" s="211">
        <v>0</v>
      </c>
      <c r="AU103" s="211">
        <v>0</v>
      </c>
      <c r="AV103" s="211"/>
      <c r="AW103" s="212">
        <v>0</v>
      </c>
      <c r="AX103" s="210">
        <v>107</v>
      </c>
      <c r="AY103" s="211">
        <v>13</v>
      </c>
      <c r="AZ103" s="211">
        <v>9419</v>
      </c>
      <c r="BA103" s="211">
        <v>304</v>
      </c>
      <c r="BB103" s="211">
        <v>0</v>
      </c>
      <c r="BC103" s="211">
        <v>0</v>
      </c>
      <c r="BD103" s="211">
        <v>1</v>
      </c>
      <c r="BE103" s="211">
        <v>0</v>
      </c>
      <c r="BF103" s="211">
        <v>0</v>
      </c>
      <c r="BG103" s="212">
        <v>9844</v>
      </c>
      <c r="BH103" s="210"/>
      <c r="BI103" s="211"/>
      <c r="BJ103" s="212"/>
      <c r="BK103" s="209"/>
      <c r="BL103" s="209"/>
      <c r="BM103" s="209">
        <v>57</v>
      </c>
      <c r="BN103" s="209"/>
      <c r="BO103" s="209">
        <v>109</v>
      </c>
      <c r="BP103" s="213"/>
      <c r="BQ103" s="214"/>
      <c r="BR103" s="211">
        <v>0</v>
      </c>
      <c r="BS103" s="213">
        <v>0</v>
      </c>
      <c r="BT103" s="233">
        <v>107661</v>
      </c>
      <c r="BU103" s="215">
        <f>107661/615477</f>
        <v>0.17492286470493618</v>
      </c>
    </row>
    <row r="104" spans="2:73" x14ac:dyDescent="0.2">
      <c r="B104" s="208" t="s">
        <v>497</v>
      </c>
      <c r="C104" s="209"/>
      <c r="D104" s="210">
        <v>956</v>
      </c>
      <c r="E104" s="211">
        <v>107</v>
      </c>
      <c r="F104" s="211">
        <v>618</v>
      </c>
      <c r="G104" s="211">
        <v>0</v>
      </c>
      <c r="H104" s="211">
        <v>0</v>
      </c>
      <c r="I104" s="212">
        <v>1681</v>
      </c>
      <c r="J104" s="210"/>
      <c r="K104" s="210">
        <v>19362</v>
      </c>
      <c r="L104" s="211">
        <v>0</v>
      </c>
      <c r="M104" s="211"/>
      <c r="N104" s="212">
        <v>19362</v>
      </c>
      <c r="O104" s="210">
        <v>0</v>
      </c>
      <c r="P104" s="211"/>
      <c r="Q104" s="212">
        <v>0</v>
      </c>
      <c r="R104" s="209"/>
      <c r="S104" s="209"/>
      <c r="T104" s="213">
        <v>68</v>
      </c>
      <c r="U104" s="211">
        <v>156</v>
      </c>
      <c r="V104" s="211">
        <v>1114</v>
      </c>
      <c r="W104" s="211">
        <v>0</v>
      </c>
      <c r="X104" s="211"/>
      <c r="Y104" s="212">
        <v>1338</v>
      </c>
      <c r="Z104" s="209"/>
      <c r="AA104" s="209"/>
      <c r="AB104" s="210">
        <v>0</v>
      </c>
      <c r="AC104" s="211">
        <v>0</v>
      </c>
      <c r="AD104" s="211">
        <v>3480</v>
      </c>
      <c r="AE104" s="211">
        <v>0</v>
      </c>
      <c r="AF104" s="211"/>
      <c r="AG104" s="211">
        <v>0</v>
      </c>
      <c r="AH104" s="211"/>
      <c r="AI104" s="212">
        <v>3480</v>
      </c>
      <c r="AJ104" s="210">
        <v>4</v>
      </c>
      <c r="AK104" s="211">
        <v>287</v>
      </c>
      <c r="AL104" s="211">
        <v>0</v>
      </c>
      <c r="AM104" s="211">
        <v>0</v>
      </c>
      <c r="AN104" s="211"/>
      <c r="AO104" s="211"/>
      <c r="AP104" s="212">
        <v>291</v>
      </c>
      <c r="AQ104" s="209"/>
      <c r="AR104" s="209">
        <v>0</v>
      </c>
      <c r="AS104" s="210">
        <v>0</v>
      </c>
      <c r="AT104" s="211">
        <v>0</v>
      </c>
      <c r="AU104" s="211">
        <v>0</v>
      </c>
      <c r="AV104" s="211"/>
      <c r="AW104" s="212">
        <v>0</v>
      </c>
      <c r="AX104" s="210">
        <v>231</v>
      </c>
      <c r="AY104" s="211">
        <v>5</v>
      </c>
      <c r="AZ104" s="211">
        <v>2067</v>
      </c>
      <c r="BA104" s="211">
        <v>948</v>
      </c>
      <c r="BB104" s="211">
        <v>0</v>
      </c>
      <c r="BC104" s="211">
        <v>0</v>
      </c>
      <c r="BD104" s="211">
        <v>4</v>
      </c>
      <c r="BE104" s="211">
        <v>0</v>
      </c>
      <c r="BF104" s="211"/>
      <c r="BG104" s="212">
        <v>3255</v>
      </c>
      <c r="BH104" s="210"/>
      <c r="BI104" s="211"/>
      <c r="BJ104" s="212"/>
      <c r="BK104" s="209"/>
      <c r="BL104" s="209">
        <v>0</v>
      </c>
      <c r="BM104" s="209">
        <v>4</v>
      </c>
      <c r="BN104" s="209"/>
      <c r="BO104" s="209">
        <v>4</v>
      </c>
      <c r="BP104" s="213"/>
      <c r="BQ104" s="214"/>
      <c r="BR104" s="211"/>
      <c r="BS104" s="213"/>
      <c r="BT104" s="233">
        <v>29415</v>
      </c>
      <c r="BU104" s="215">
        <f>29415/615477</f>
        <v>4.7792200195945586E-2</v>
      </c>
    </row>
    <row r="105" spans="2:73" x14ac:dyDescent="0.2">
      <c r="B105" s="208" t="s">
        <v>498</v>
      </c>
      <c r="C105" s="209">
        <v>0</v>
      </c>
      <c r="D105" s="210">
        <v>0</v>
      </c>
      <c r="E105" s="211"/>
      <c r="F105" s="211"/>
      <c r="G105" s="211"/>
      <c r="H105" s="211"/>
      <c r="I105" s="212">
        <v>0</v>
      </c>
      <c r="J105" s="210"/>
      <c r="K105" s="210">
        <v>844</v>
      </c>
      <c r="L105" s="211"/>
      <c r="M105" s="211"/>
      <c r="N105" s="212">
        <v>844</v>
      </c>
      <c r="O105" s="210">
        <v>0</v>
      </c>
      <c r="P105" s="211"/>
      <c r="Q105" s="212">
        <v>0</v>
      </c>
      <c r="R105" s="209"/>
      <c r="S105" s="209">
        <v>0</v>
      </c>
      <c r="T105" s="213"/>
      <c r="U105" s="211"/>
      <c r="V105" s="211">
        <v>1</v>
      </c>
      <c r="W105" s="211">
        <v>0</v>
      </c>
      <c r="X105" s="211">
        <v>0</v>
      </c>
      <c r="Y105" s="212">
        <v>1</v>
      </c>
      <c r="Z105" s="209">
        <v>0</v>
      </c>
      <c r="AA105" s="209">
        <v>0</v>
      </c>
      <c r="AB105" s="210">
        <v>0</v>
      </c>
      <c r="AC105" s="211">
        <v>0</v>
      </c>
      <c r="AD105" s="211">
        <v>16</v>
      </c>
      <c r="AE105" s="211"/>
      <c r="AF105" s="211">
        <v>0</v>
      </c>
      <c r="AG105" s="211">
        <v>0</v>
      </c>
      <c r="AH105" s="211">
        <v>0</v>
      </c>
      <c r="AI105" s="212">
        <v>16</v>
      </c>
      <c r="AJ105" s="210">
        <v>0</v>
      </c>
      <c r="AK105" s="211">
        <v>0</v>
      </c>
      <c r="AL105" s="211">
        <v>0</v>
      </c>
      <c r="AM105" s="211">
        <v>0</v>
      </c>
      <c r="AN105" s="211"/>
      <c r="AO105" s="211"/>
      <c r="AP105" s="212">
        <v>0</v>
      </c>
      <c r="AQ105" s="209"/>
      <c r="AR105" s="209">
        <v>0</v>
      </c>
      <c r="AS105" s="210">
        <v>0</v>
      </c>
      <c r="AT105" s="211">
        <v>0</v>
      </c>
      <c r="AU105" s="211">
        <v>0</v>
      </c>
      <c r="AV105" s="211"/>
      <c r="AW105" s="212">
        <v>0</v>
      </c>
      <c r="AX105" s="210">
        <v>2</v>
      </c>
      <c r="AY105" s="211">
        <v>0</v>
      </c>
      <c r="AZ105" s="211">
        <v>102</v>
      </c>
      <c r="BA105" s="211">
        <v>2</v>
      </c>
      <c r="BB105" s="211">
        <v>0</v>
      </c>
      <c r="BC105" s="211"/>
      <c r="BD105" s="211">
        <v>0</v>
      </c>
      <c r="BE105" s="211">
        <v>0</v>
      </c>
      <c r="BF105" s="211"/>
      <c r="BG105" s="212">
        <v>106</v>
      </c>
      <c r="BH105" s="210"/>
      <c r="BI105" s="211"/>
      <c r="BJ105" s="212"/>
      <c r="BK105" s="209"/>
      <c r="BL105" s="209">
        <v>9</v>
      </c>
      <c r="BM105" s="209"/>
      <c r="BN105" s="209">
        <v>14</v>
      </c>
      <c r="BO105" s="209"/>
      <c r="BP105" s="213"/>
      <c r="BQ105" s="214">
        <v>0</v>
      </c>
      <c r="BR105" s="211">
        <v>0</v>
      </c>
      <c r="BS105" s="213">
        <v>0</v>
      </c>
      <c r="BT105" s="233">
        <v>990</v>
      </c>
      <c r="BU105" s="215">
        <f>990/615477</f>
        <v>1.608508522658036E-3</v>
      </c>
    </row>
    <row r="106" spans="2:73" x14ac:dyDescent="0.2">
      <c r="B106" s="208" t="s">
        <v>499</v>
      </c>
      <c r="C106" s="209"/>
      <c r="D106" s="210">
        <v>0</v>
      </c>
      <c r="E106" s="211">
        <v>0</v>
      </c>
      <c r="F106" s="211"/>
      <c r="G106" s="211"/>
      <c r="H106" s="211"/>
      <c r="I106" s="212">
        <v>0</v>
      </c>
      <c r="J106" s="210"/>
      <c r="K106" s="210">
        <v>2396</v>
      </c>
      <c r="L106" s="211"/>
      <c r="M106" s="211"/>
      <c r="N106" s="212">
        <v>2396</v>
      </c>
      <c r="O106" s="210">
        <v>0</v>
      </c>
      <c r="P106" s="211"/>
      <c r="Q106" s="212">
        <v>0</v>
      </c>
      <c r="R106" s="209"/>
      <c r="S106" s="209"/>
      <c r="T106" s="213"/>
      <c r="U106" s="211">
        <v>2</v>
      </c>
      <c r="V106" s="211">
        <v>2</v>
      </c>
      <c r="W106" s="211"/>
      <c r="X106" s="211"/>
      <c r="Y106" s="212">
        <v>4</v>
      </c>
      <c r="Z106" s="209"/>
      <c r="AA106" s="209"/>
      <c r="AB106" s="210"/>
      <c r="AC106" s="211"/>
      <c r="AD106" s="211">
        <v>95</v>
      </c>
      <c r="AE106" s="211">
        <v>0</v>
      </c>
      <c r="AF106" s="211">
        <v>0</v>
      </c>
      <c r="AG106" s="211">
        <v>0</v>
      </c>
      <c r="AH106" s="211"/>
      <c r="AI106" s="212">
        <v>95</v>
      </c>
      <c r="AJ106" s="210">
        <v>0</v>
      </c>
      <c r="AK106" s="211">
        <v>11</v>
      </c>
      <c r="AL106" s="211">
        <v>0</v>
      </c>
      <c r="AM106" s="211">
        <v>0</v>
      </c>
      <c r="AN106" s="211"/>
      <c r="AO106" s="211"/>
      <c r="AP106" s="212">
        <v>11</v>
      </c>
      <c r="AQ106" s="209"/>
      <c r="AR106" s="209"/>
      <c r="AS106" s="210">
        <v>0</v>
      </c>
      <c r="AT106" s="211">
        <v>0</v>
      </c>
      <c r="AU106" s="211">
        <v>0</v>
      </c>
      <c r="AV106" s="211"/>
      <c r="AW106" s="212">
        <v>0</v>
      </c>
      <c r="AX106" s="210">
        <v>5</v>
      </c>
      <c r="AY106" s="211">
        <v>0</v>
      </c>
      <c r="AZ106" s="211">
        <v>48</v>
      </c>
      <c r="BA106" s="211">
        <v>5</v>
      </c>
      <c r="BB106" s="211"/>
      <c r="BC106" s="211">
        <v>0</v>
      </c>
      <c r="BD106" s="211">
        <v>0</v>
      </c>
      <c r="BE106" s="211">
        <v>0</v>
      </c>
      <c r="BF106" s="211"/>
      <c r="BG106" s="212">
        <v>58</v>
      </c>
      <c r="BH106" s="210"/>
      <c r="BI106" s="211"/>
      <c r="BJ106" s="212"/>
      <c r="BK106" s="209"/>
      <c r="BL106" s="209"/>
      <c r="BM106" s="209"/>
      <c r="BN106" s="209"/>
      <c r="BO106" s="209"/>
      <c r="BP106" s="213"/>
      <c r="BQ106" s="214">
        <v>0</v>
      </c>
      <c r="BR106" s="211"/>
      <c r="BS106" s="213">
        <v>0</v>
      </c>
      <c r="BT106" s="233">
        <v>2564</v>
      </c>
      <c r="BU106" s="215">
        <f>2564/615477</f>
        <v>4.1658745980759637E-3</v>
      </c>
    </row>
    <row r="107" spans="2:73" x14ac:dyDescent="0.2">
      <c r="B107" s="208" t="s">
        <v>500</v>
      </c>
      <c r="C107" s="209"/>
      <c r="D107" s="210">
        <v>12</v>
      </c>
      <c r="E107" s="211">
        <v>14</v>
      </c>
      <c r="F107" s="211">
        <v>19</v>
      </c>
      <c r="G107" s="211">
        <v>0</v>
      </c>
      <c r="H107" s="211"/>
      <c r="I107" s="212">
        <v>45</v>
      </c>
      <c r="J107" s="210"/>
      <c r="K107" s="210">
        <v>21288</v>
      </c>
      <c r="L107" s="211">
        <v>0</v>
      </c>
      <c r="M107" s="211"/>
      <c r="N107" s="212">
        <v>21288</v>
      </c>
      <c r="O107" s="210">
        <v>0</v>
      </c>
      <c r="P107" s="211"/>
      <c r="Q107" s="212">
        <v>0</v>
      </c>
      <c r="R107" s="209"/>
      <c r="S107" s="209">
        <v>0</v>
      </c>
      <c r="T107" s="213"/>
      <c r="U107" s="211">
        <v>54</v>
      </c>
      <c r="V107" s="211">
        <v>157</v>
      </c>
      <c r="W107" s="211"/>
      <c r="X107" s="211"/>
      <c r="Y107" s="212">
        <v>211</v>
      </c>
      <c r="Z107" s="209"/>
      <c r="AA107" s="209"/>
      <c r="AB107" s="210">
        <v>0</v>
      </c>
      <c r="AC107" s="211">
        <v>0</v>
      </c>
      <c r="AD107" s="211">
        <v>1817</v>
      </c>
      <c r="AE107" s="211">
        <v>0</v>
      </c>
      <c r="AF107" s="211">
        <v>0</v>
      </c>
      <c r="AG107" s="211">
        <v>0</v>
      </c>
      <c r="AH107" s="211">
        <v>0</v>
      </c>
      <c r="AI107" s="212">
        <v>1817</v>
      </c>
      <c r="AJ107" s="210">
        <v>3</v>
      </c>
      <c r="AK107" s="211">
        <v>132</v>
      </c>
      <c r="AL107" s="211">
        <v>0</v>
      </c>
      <c r="AM107" s="211">
        <v>0</v>
      </c>
      <c r="AN107" s="211"/>
      <c r="AO107" s="211"/>
      <c r="AP107" s="212">
        <v>135</v>
      </c>
      <c r="AQ107" s="209"/>
      <c r="AR107" s="209">
        <v>0</v>
      </c>
      <c r="AS107" s="210">
        <v>0</v>
      </c>
      <c r="AT107" s="211">
        <v>0</v>
      </c>
      <c r="AU107" s="211">
        <v>0</v>
      </c>
      <c r="AV107" s="211"/>
      <c r="AW107" s="212">
        <v>0</v>
      </c>
      <c r="AX107" s="210">
        <v>34</v>
      </c>
      <c r="AY107" s="211">
        <v>2</v>
      </c>
      <c r="AZ107" s="211">
        <v>2999</v>
      </c>
      <c r="BA107" s="211">
        <v>172</v>
      </c>
      <c r="BB107" s="211">
        <v>0</v>
      </c>
      <c r="BC107" s="211">
        <v>0</v>
      </c>
      <c r="BD107" s="211">
        <v>3</v>
      </c>
      <c r="BE107" s="211">
        <v>0</v>
      </c>
      <c r="BF107" s="211"/>
      <c r="BG107" s="212">
        <v>3210</v>
      </c>
      <c r="BH107" s="210"/>
      <c r="BI107" s="211"/>
      <c r="BJ107" s="212"/>
      <c r="BK107" s="209"/>
      <c r="BL107" s="209">
        <v>3</v>
      </c>
      <c r="BM107" s="209">
        <v>8</v>
      </c>
      <c r="BN107" s="209"/>
      <c r="BO107" s="209">
        <v>14</v>
      </c>
      <c r="BP107" s="213"/>
      <c r="BQ107" s="214">
        <v>0</v>
      </c>
      <c r="BR107" s="211"/>
      <c r="BS107" s="213">
        <v>0</v>
      </c>
      <c r="BT107" s="233">
        <v>26731</v>
      </c>
      <c r="BU107" s="215">
        <f>26731/615477</f>
        <v>4.3431354867850464E-2</v>
      </c>
    </row>
    <row r="108" spans="2:73" x14ac:dyDescent="0.2">
      <c r="B108" s="208" t="s">
        <v>501</v>
      </c>
      <c r="C108" s="209"/>
      <c r="D108" s="210">
        <v>5</v>
      </c>
      <c r="E108" s="211">
        <v>4</v>
      </c>
      <c r="F108" s="211">
        <v>3</v>
      </c>
      <c r="G108" s="211"/>
      <c r="H108" s="211"/>
      <c r="I108" s="212">
        <v>12</v>
      </c>
      <c r="J108" s="210"/>
      <c r="K108" s="210">
        <v>6387</v>
      </c>
      <c r="L108" s="211"/>
      <c r="M108" s="211"/>
      <c r="N108" s="212">
        <v>6387</v>
      </c>
      <c r="O108" s="210">
        <v>0</v>
      </c>
      <c r="P108" s="211"/>
      <c r="Q108" s="212">
        <v>0</v>
      </c>
      <c r="R108" s="209"/>
      <c r="S108" s="209"/>
      <c r="T108" s="213"/>
      <c r="U108" s="211">
        <v>17</v>
      </c>
      <c r="V108" s="211">
        <v>17</v>
      </c>
      <c r="W108" s="211"/>
      <c r="X108" s="211"/>
      <c r="Y108" s="212">
        <v>34</v>
      </c>
      <c r="Z108" s="209"/>
      <c r="AA108" s="209"/>
      <c r="AB108" s="210"/>
      <c r="AC108" s="211">
        <v>0</v>
      </c>
      <c r="AD108" s="211">
        <v>204</v>
      </c>
      <c r="AE108" s="211"/>
      <c r="AF108" s="211"/>
      <c r="AG108" s="211">
        <v>0</v>
      </c>
      <c r="AH108" s="211"/>
      <c r="AI108" s="212">
        <v>204</v>
      </c>
      <c r="AJ108" s="210">
        <v>0</v>
      </c>
      <c r="AK108" s="211">
        <v>46</v>
      </c>
      <c r="AL108" s="211"/>
      <c r="AM108" s="211">
        <v>0</v>
      </c>
      <c r="AN108" s="211"/>
      <c r="AO108" s="211"/>
      <c r="AP108" s="212">
        <v>46</v>
      </c>
      <c r="AQ108" s="209"/>
      <c r="AR108" s="209">
        <v>0</v>
      </c>
      <c r="AS108" s="210">
        <v>0</v>
      </c>
      <c r="AT108" s="211">
        <v>0</v>
      </c>
      <c r="AU108" s="211">
        <v>0</v>
      </c>
      <c r="AV108" s="211"/>
      <c r="AW108" s="212">
        <v>0</v>
      </c>
      <c r="AX108" s="210">
        <v>4</v>
      </c>
      <c r="AY108" s="211">
        <v>0</v>
      </c>
      <c r="AZ108" s="211">
        <v>761</v>
      </c>
      <c r="BA108" s="211">
        <v>39</v>
      </c>
      <c r="BB108" s="211">
        <v>0</v>
      </c>
      <c r="BC108" s="211">
        <v>0</v>
      </c>
      <c r="BD108" s="211">
        <v>0</v>
      </c>
      <c r="BE108" s="211">
        <v>0</v>
      </c>
      <c r="BF108" s="211"/>
      <c r="BG108" s="212">
        <v>804</v>
      </c>
      <c r="BH108" s="210"/>
      <c r="BI108" s="211"/>
      <c r="BJ108" s="212"/>
      <c r="BK108" s="209"/>
      <c r="BL108" s="209"/>
      <c r="BM108" s="209"/>
      <c r="BN108" s="209"/>
      <c r="BO108" s="209"/>
      <c r="BP108" s="213"/>
      <c r="BQ108" s="214"/>
      <c r="BR108" s="211"/>
      <c r="BS108" s="213"/>
      <c r="BT108" s="233">
        <v>7487</v>
      </c>
      <c r="BU108" s="215">
        <f>7487/615477</f>
        <v>1.2164548797111834E-2</v>
      </c>
    </row>
    <row r="109" spans="2:73" ht="12.75" thickBot="1" x14ac:dyDescent="0.25">
      <c r="B109" s="208" t="s">
        <v>77</v>
      </c>
      <c r="C109" s="209"/>
      <c r="D109" s="210">
        <v>24</v>
      </c>
      <c r="E109" s="211">
        <v>10</v>
      </c>
      <c r="F109" s="211">
        <v>29</v>
      </c>
      <c r="G109" s="211">
        <v>0</v>
      </c>
      <c r="H109" s="211">
        <v>0</v>
      </c>
      <c r="I109" s="212">
        <v>63</v>
      </c>
      <c r="J109" s="210"/>
      <c r="K109" s="210">
        <v>2876</v>
      </c>
      <c r="L109" s="211">
        <v>0</v>
      </c>
      <c r="M109" s="211"/>
      <c r="N109" s="212">
        <v>2876</v>
      </c>
      <c r="O109" s="210">
        <v>0</v>
      </c>
      <c r="P109" s="211"/>
      <c r="Q109" s="212">
        <v>0</v>
      </c>
      <c r="R109" s="209"/>
      <c r="S109" s="209"/>
      <c r="T109" s="213"/>
      <c r="U109" s="211">
        <v>20</v>
      </c>
      <c r="V109" s="211">
        <v>97</v>
      </c>
      <c r="W109" s="211"/>
      <c r="X109" s="211"/>
      <c r="Y109" s="212">
        <v>117</v>
      </c>
      <c r="Z109" s="209"/>
      <c r="AA109" s="209"/>
      <c r="AB109" s="210">
        <v>0</v>
      </c>
      <c r="AC109" s="211">
        <v>0</v>
      </c>
      <c r="AD109" s="211">
        <v>292</v>
      </c>
      <c r="AE109" s="211"/>
      <c r="AF109" s="211"/>
      <c r="AG109" s="211">
        <v>0</v>
      </c>
      <c r="AH109" s="211"/>
      <c r="AI109" s="212">
        <v>292</v>
      </c>
      <c r="AJ109" s="210"/>
      <c r="AK109" s="211">
        <v>30</v>
      </c>
      <c r="AL109" s="211"/>
      <c r="AM109" s="211">
        <v>0</v>
      </c>
      <c r="AN109" s="211"/>
      <c r="AO109" s="211"/>
      <c r="AP109" s="212">
        <v>30</v>
      </c>
      <c r="AQ109" s="209"/>
      <c r="AR109" s="209">
        <v>0</v>
      </c>
      <c r="AS109" s="210">
        <v>0</v>
      </c>
      <c r="AT109" s="211">
        <v>0</v>
      </c>
      <c r="AU109" s="211">
        <v>0</v>
      </c>
      <c r="AV109" s="211"/>
      <c r="AW109" s="212">
        <v>0</v>
      </c>
      <c r="AX109" s="210">
        <v>16</v>
      </c>
      <c r="AY109" s="211">
        <v>2</v>
      </c>
      <c r="AZ109" s="211">
        <v>328</v>
      </c>
      <c r="BA109" s="211">
        <v>49</v>
      </c>
      <c r="BB109" s="211">
        <v>0</v>
      </c>
      <c r="BC109" s="211">
        <v>0</v>
      </c>
      <c r="BD109" s="211">
        <v>0</v>
      </c>
      <c r="BE109" s="211">
        <v>0</v>
      </c>
      <c r="BF109" s="211"/>
      <c r="BG109" s="212">
        <v>395</v>
      </c>
      <c r="BH109" s="210"/>
      <c r="BI109" s="211"/>
      <c r="BJ109" s="212"/>
      <c r="BK109" s="209"/>
      <c r="BL109" s="209"/>
      <c r="BM109" s="209">
        <v>1</v>
      </c>
      <c r="BN109" s="209">
        <v>1</v>
      </c>
      <c r="BO109" s="209">
        <v>1</v>
      </c>
      <c r="BP109" s="213"/>
      <c r="BQ109" s="214"/>
      <c r="BR109" s="211"/>
      <c r="BS109" s="213"/>
      <c r="BT109" s="233">
        <v>3776</v>
      </c>
      <c r="BU109" s="215">
        <f>3776/615477</f>
        <v>6.1350789712694385E-3</v>
      </c>
    </row>
    <row r="110" spans="2:73" s="266" customFormat="1" ht="12.75" thickBot="1" x14ac:dyDescent="0.25">
      <c r="B110" s="223" t="s">
        <v>502</v>
      </c>
      <c r="C110" s="252">
        <v>0</v>
      </c>
      <c r="D110" s="253">
        <v>1050</v>
      </c>
      <c r="E110" s="254">
        <v>257</v>
      </c>
      <c r="F110" s="254">
        <v>820</v>
      </c>
      <c r="G110" s="254">
        <v>0</v>
      </c>
      <c r="H110" s="254">
        <v>0</v>
      </c>
      <c r="I110" s="255">
        <v>2127</v>
      </c>
      <c r="J110" s="253">
        <v>0</v>
      </c>
      <c r="K110" s="253">
        <v>140909</v>
      </c>
      <c r="L110" s="254">
        <v>0</v>
      </c>
      <c r="M110" s="254"/>
      <c r="N110" s="255">
        <v>140909</v>
      </c>
      <c r="O110" s="253">
        <v>0</v>
      </c>
      <c r="P110" s="254">
        <v>0</v>
      </c>
      <c r="Q110" s="255">
        <v>0</v>
      </c>
      <c r="R110" s="252"/>
      <c r="S110" s="252">
        <v>0</v>
      </c>
      <c r="T110" s="256">
        <v>69</v>
      </c>
      <c r="U110" s="254">
        <v>737</v>
      </c>
      <c r="V110" s="254">
        <v>3555</v>
      </c>
      <c r="W110" s="254">
        <v>0</v>
      </c>
      <c r="X110" s="254">
        <v>0</v>
      </c>
      <c r="Y110" s="255">
        <v>4361</v>
      </c>
      <c r="Z110" s="252">
        <v>0</v>
      </c>
      <c r="AA110" s="252">
        <v>0</v>
      </c>
      <c r="AB110" s="253">
        <v>0</v>
      </c>
      <c r="AC110" s="254">
        <v>0</v>
      </c>
      <c r="AD110" s="254">
        <v>12513</v>
      </c>
      <c r="AE110" s="254">
        <v>0</v>
      </c>
      <c r="AF110" s="254">
        <v>0</v>
      </c>
      <c r="AG110" s="254">
        <v>0</v>
      </c>
      <c r="AH110" s="254">
        <v>0</v>
      </c>
      <c r="AI110" s="255">
        <v>12513</v>
      </c>
      <c r="AJ110" s="253">
        <v>20</v>
      </c>
      <c r="AK110" s="254">
        <v>797</v>
      </c>
      <c r="AL110" s="254">
        <v>0</v>
      </c>
      <c r="AM110" s="254">
        <v>0</v>
      </c>
      <c r="AN110" s="254">
        <v>0</v>
      </c>
      <c r="AO110" s="254"/>
      <c r="AP110" s="255">
        <v>817</v>
      </c>
      <c r="AQ110" s="252"/>
      <c r="AR110" s="252">
        <v>0</v>
      </c>
      <c r="AS110" s="253">
        <v>0</v>
      </c>
      <c r="AT110" s="254">
        <v>0</v>
      </c>
      <c r="AU110" s="254">
        <v>0</v>
      </c>
      <c r="AV110" s="254"/>
      <c r="AW110" s="255">
        <v>0</v>
      </c>
      <c r="AX110" s="253">
        <v>399</v>
      </c>
      <c r="AY110" s="254">
        <v>22</v>
      </c>
      <c r="AZ110" s="254">
        <v>15724</v>
      </c>
      <c r="BA110" s="254">
        <v>1519</v>
      </c>
      <c r="BB110" s="254">
        <v>0</v>
      </c>
      <c r="BC110" s="254">
        <v>0</v>
      </c>
      <c r="BD110" s="254">
        <v>8</v>
      </c>
      <c r="BE110" s="254">
        <v>0</v>
      </c>
      <c r="BF110" s="254">
        <v>0</v>
      </c>
      <c r="BG110" s="255">
        <v>17672</v>
      </c>
      <c r="BH110" s="253"/>
      <c r="BI110" s="254"/>
      <c r="BJ110" s="255"/>
      <c r="BK110" s="252"/>
      <c r="BL110" s="252">
        <v>12</v>
      </c>
      <c r="BM110" s="252">
        <v>70</v>
      </c>
      <c r="BN110" s="252">
        <v>15</v>
      </c>
      <c r="BO110" s="252">
        <v>128</v>
      </c>
      <c r="BP110" s="256"/>
      <c r="BQ110" s="257">
        <v>0</v>
      </c>
      <c r="BR110" s="254">
        <v>0</v>
      </c>
      <c r="BS110" s="256">
        <v>0</v>
      </c>
      <c r="BT110" s="234">
        <v>178624</v>
      </c>
      <c r="BU110" s="258">
        <f>178624/615477</f>
        <v>0.29022043065784747</v>
      </c>
    </row>
    <row r="111" spans="2:73" s="266" customFormat="1" ht="12.75" thickBot="1" x14ac:dyDescent="0.25">
      <c r="B111" s="223" t="s">
        <v>503</v>
      </c>
      <c r="C111" s="252"/>
      <c r="D111" s="253">
        <v>0</v>
      </c>
      <c r="E111" s="254"/>
      <c r="F111" s="254"/>
      <c r="G111" s="254"/>
      <c r="H111" s="254"/>
      <c r="I111" s="255">
        <v>0</v>
      </c>
      <c r="J111" s="253"/>
      <c r="K111" s="253">
        <v>0</v>
      </c>
      <c r="L111" s="254"/>
      <c r="M111" s="254"/>
      <c r="N111" s="255">
        <v>0</v>
      </c>
      <c r="O111" s="253">
        <v>0</v>
      </c>
      <c r="P111" s="254"/>
      <c r="Q111" s="255">
        <v>0</v>
      </c>
      <c r="R111" s="252"/>
      <c r="S111" s="252"/>
      <c r="T111" s="256"/>
      <c r="U111" s="254"/>
      <c r="V111" s="254"/>
      <c r="W111" s="254"/>
      <c r="X111" s="254"/>
      <c r="Y111" s="255"/>
      <c r="Z111" s="252"/>
      <c r="AA111" s="252"/>
      <c r="AB111" s="253">
        <v>0</v>
      </c>
      <c r="AC111" s="254">
        <v>0</v>
      </c>
      <c r="AD111" s="254"/>
      <c r="AE111" s="254">
        <v>0</v>
      </c>
      <c r="AF111" s="254">
        <v>0</v>
      </c>
      <c r="AG111" s="254">
        <v>0</v>
      </c>
      <c r="AH111" s="254">
        <v>0</v>
      </c>
      <c r="AI111" s="255">
        <v>0</v>
      </c>
      <c r="AJ111" s="253"/>
      <c r="AK111" s="254">
        <v>0</v>
      </c>
      <c r="AL111" s="254">
        <v>0</v>
      </c>
      <c r="AM111" s="254"/>
      <c r="AN111" s="254"/>
      <c r="AO111" s="254"/>
      <c r="AP111" s="255">
        <v>0</v>
      </c>
      <c r="AQ111" s="252"/>
      <c r="AR111" s="252">
        <v>0</v>
      </c>
      <c r="AS111" s="253">
        <v>0</v>
      </c>
      <c r="AT111" s="254">
        <v>0</v>
      </c>
      <c r="AU111" s="254">
        <v>0</v>
      </c>
      <c r="AV111" s="254"/>
      <c r="AW111" s="255">
        <v>0</v>
      </c>
      <c r="AX111" s="253"/>
      <c r="AY111" s="254"/>
      <c r="AZ111" s="254">
        <v>0</v>
      </c>
      <c r="BA111" s="254">
        <v>0</v>
      </c>
      <c r="BB111" s="254"/>
      <c r="BC111" s="254"/>
      <c r="BD111" s="254"/>
      <c r="BE111" s="254">
        <v>0</v>
      </c>
      <c r="BF111" s="254"/>
      <c r="BG111" s="255">
        <v>0</v>
      </c>
      <c r="BH111" s="253"/>
      <c r="BI111" s="254"/>
      <c r="BJ111" s="255"/>
      <c r="BK111" s="252"/>
      <c r="BL111" s="252"/>
      <c r="BM111" s="252"/>
      <c r="BN111" s="252">
        <v>0</v>
      </c>
      <c r="BO111" s="252"/>
      <c r="BP111" s="256"/>
      <c r="BQ111" s="257"/>
      <c r="BR111" s="254"/>
      <c r="BS111" s="256"/>
      <c r="BT111" s="234">
        <v>0</v>
      </c>
      <c r="BU111" s="258">
        <f>0/615477</f>
        <v>0</v>
      </c>
    </row>
    <row r="112" spans="2:73" s="266" customFormat="1" ht="12.75" thickBot="1" x14ac:dyDescent="0.25">
      <c r="B112" s="223" t="s">
        <v>504</v>
      </c>
      <c r="C112" s="252"/>
      <c r="D112" s="253"/>
      <c r="E112" s="254"/>
      <c r="F112" s="254"/>
      <c r="G112" s="254"/>
      <c r="H112" s="254"/>
      <c r="I112" s="255"/>
      <c r="J112" s="253"/>
      <c r="K112" s="253">
        <v>7</v>
      </c>
      <c r="L112" s="254"/>
      <c r="M112" s="254"/>
      <c r="N112" s="255">
        <v>7</v>
      </c>
      <c r="O112" s="253"/>
      <c r="P112" s="254"/>
      <c r="Q112" s="255"/>
      <c r="R112" s="252"/>
      <c r="S112" s="252"/>
      <c r="T112" s="256"/>
      <c r="U112" s="254"/>
      <c r="V112" s="254">
        <v>1</v>
      </c>
      <c r="W112" s="254"/>
      <c r="X112" s="254"/>
      <c r="Y112" s="255">
        <v>1</v>
      </c>
      <c r="Z112" s="252"/>
      <c r="AA112" s="252"/>
      <c r="AB112" s="253">
        <v>0</v>
      </c>
      <c r="AC112" s="254">
        <v>0</v>
      </c>
      <c r="AD112" s="254"/>
      <c r="AE112" s="254"/>
      <c r="AF112" s="254"/>
      <c r="AG112" s="254"/>
      <c r="AH112" s="254">
        <v>0</v>
      </c>
      <c r="AI112" s="255">
        <v>0</v>
      </c>
      <c r="AJ112" s="253"/>
      <c r="AK112" s="254"/>
      <c r="AL112" s="254"/>
      <c r="AM112" s="254"/>
      <c r="AN112" s="254"/>
      <c r="AO112" s="254"/>
      <c r="AP112" s="255"/>
      <c r="AQ112" s="252"/>
      <c r="AR112" s="252">
        <v>0</v>
      </c>
      <c r="AS112" s="253">
        <v>0</v>
      </c>
      <c r="AT112" s="254"/>
      <c r="AU112" s="254"/>
      <c r="AV112" s="254"/>
      <c r="AW112" s="255">
        <v>0</v>
      </c>
      <c r="AX112" s="253">
        <v>0</v>
      </c>
      <c r="AY112" s="254"/>
      <c r="AZ112" s="254">
        <v>0</v>
      </c>
      <c r="BA112" s="254">
        <v>0</v>
      </c>
      <c r="BB112" s="254">
        <v>0</v>
      </c>
      <c r="BC112" s="254">
        <v>0</v>
      </c>
      <c r="BD112" s="254"/>
      <c r="BE112" s="254"/>
      <c r="BF112" s="254"/>
      <c r="BG112" s="255">
        <v>0</v>
      </c>
      <c r="BH112" s="253"/>
      <c r="BI112" s="254"/>
      <c r="BJ112" s="255"/>
      <c r="BK112" s="252"/>
      <c r="BL112" s="252">
        <v>8</v>
      </c>
      <c r="BM112" s="252"/>
      <c r="BN112" s="252">
        <v>73</v>
      </c>
      <c r="BO112" s="252">
        <v>9</v>
      </c>
      <c r="BP112" s="256"/>
      <c r="BQ112" s="257"/>
      <c r="BR112" s="254"/>
      <c r="BS112" s="256"/>
      <c r="BT112" s="234">
        <v>98</v>
      </c>
      <c r="BU112" s="258">
        <f>98/615477</f>
        <v>1.5922609618231062E-4</v>
      </c>
    </row>
    <row r="113" spans="2:73" ht="12.75" thickBot="1" x14ac:dyDescent="0.25">
      <c r="B113" s="216" t="s">
        <v>505</v>
      </c>
      <c r="C113" s="217">
        <v>0</v>
      </c>
      <c r="D113" s="218">
        <v>3745</v>
      </c>
      <c r="E113" s="219">
        <v>17192</v>
      </c>
      <c r="F113" s="219">
        <v>9259</v>
      </c>
      <c r="G113" s="219">
        <v>0</v>
      </c>
      <c r="H113" s="219">
        <v>0</v>
      </c>
      <c r="I113" s="220">
        <v>30196</v>
      </c>
      <c r="J113" s="218">
        <v>0</v>
      </c>
      <c r="K113" s="218">
        <v>329647</v>
      </c>
      <c r="L113" s="219">
        <v>0</v>
      </c>
      <c r="M113" s="219">
        <v>0</v>
      </c>
      <c r="N113" s="220">
        <v>329647</v>
      </c>
      <c r="O113" s="218">
        <v>0</v>
      </c>
      <c r="P113" s="219">
        <v>0</v>
      </c>
      <c r="Q113" s="220">
        <v>0</v>
      </c>
      <c r="R113" s="217">
        <v>0</v>
      </c>
      <c r="S113" s="217">
        <v>0</v>
      </c>
      <c r="T113" s="221">
        <v>79</v>
      </c>
      <c r="U113" s="219">
        <v>1331</v>
      </c>
      <c r="V113" s="219">
        <v>6286</v>
      </c>
      <c r="W113" s="219">
        <v>0</v>
      </c>
      <c r="X113" s="219">
        <v>0</v>
      </c>
      <c r="Y113" s="220">
        <v>7696</v>
      </c>
      <c r="Z113" s="217">
        <v>366</v>
      </c>
      <c r="AA113" s="217">
        <v>0</v>
      </c>
      <c r="AB113" s="218">
        <v>0</v>
      </c>
      <c r="AC113" s="219">
        <v>0</v>
      </c>
      <c r="AD113" s="219">
        <v>24051</v>
      </c>
      <c r="AE113" s="219">
        <v>0</v>
      </c>
      <c r="AF113" s="219">
        <v>0</v>
      </c>
      <c r="AG113" s="219">
        <v>0</v>
      </c>
      <c r="AH113" s="219">
        <v>0</v>
      </c>
      <c r="AI113" s="220">
        <v>24051</v>
      </c>
      <c r="AJ113" s="218">
        <v>326</v>
      </c>
      <c r="AK113" s="219">
        <v>13027</v>
      </c>
      <c r="AL113" s="219">
        <v>0</v>
      </c>
      <c r="AM113" s="219">
        <v>0</v>
      </c>
      <c r="AN113" s="219">
        <v>0</v>
      </c>
      <c r="AO113" s="219">
        <v>0</v>
      </c>
      <c r="AP113" s="220">
        <v>13353</v>
      </c>
      <c r="AQ113" s="217">
        <v>0</v>
      </c>
      <c r="AR113" s="217">
        <v>0</v>
      </c>
      <c r="AS113" s="218">
        <v>0</v>
      </c>
      <c r="AT113" s="219">
        <v>0</v>
      </c>
      <c r="AU113" s="219">
        <v>0</v>
      </c>
      <c r="AV113" s="219">
        <v>0</v>
      </c>
      <c r="AW113" s="220">
        <v>0</v>
      </c>
      <c r="AX113" s="218">
        <v>48066</v>
      </c>
      <c r="AY113" s="219">
        <v>800</v>
      </c>
      <c r="AZ113" s="219">
        <v>82538</v>
      </c>
      <c r="BA113" s="219">
        <v>33492</v>
      </c>
      <c r="BB113" s="219">
        <v>0</v>
      </c>
      <c r="BC113" s="219">
        <v>447</v>
      </c>
      <c r="BD113" s="219">
        <v>756</v>
      </c>
      <c r="BE113" s="219">
        <v>0</v>
      </c>
      <c r="BF113" s="219">
        <v>0</v>
      </c>
      <c r="BG113" s="220">
        <v>166099</v>
      </c>
      <c r="BH113" s="218">
        <v>0</v>
      </c>
      <c r="BI113" s="219">
        <v>0</v>
      </c>
      <c r="BJ113" s="220">
        <v>0</v>
      </c>
      <c r="BK113" s="217">
        <v>0</v>
      </c>
      <c r="BL113" s="217">
        <v>17327</v>
      </c>
      <c r="BM113" s="217">
        <v>312</v>
      </c>
      <c r="BN113" s="217">
        <v>21624</v>
      </c>
      <c r="BO113" s="217">
        <v>4806</v>
      </c>
      <c r="BP113" s="221">
        <v>0</v>
      </c>
      <c r="BQ113" s="222">
        <v>0</v>
      </c>
      <c r="BR113" s="219">
        <v>0</v>
      </c>
      <c r="BS113" s="221">
        <v>0</v>
      </c>
      <c r="BT113" s="234">
        <v>615477</v>
      </c>
      <c r="BU113" s="359">
        <f>615477/615477</f>
        <v>1</v>
      </c>
    </row>
  </sheetData>
  <mergeCells count="18">
    <mergeCell ref="BH2:BJ2"/>
    <mergeCell ref="BP2:BS2"/>
    <mergeCell ref="BT2:BT3"/>
    <mergeCell ref="BU2:BU3"/>
    <mergeCell ref="B2:B3"/>
    <mergeCell ref="AB2:AI2"/>
    <mergeCell ref="AJ2:AP2"/>
    <mergeCell ref="AS2:AW2"/>
    <mergeCell ref="AX2:BG2"/>
    <mergeCell ref="D2:I2"/>
    <mergeCell ref="K2:N2"/>
    <mergeCell ref="O2:Q2"/>
    <mergeCell ref="T2:Y2"/>
    <mergeCell ref="AJ1:AW1"/>
    <mergeCell ref="B1:R1"/>
    <mergeCell ref="AX1:BK1"/>
    <mergeCell ref="BL1:BU1"/>
    <mergeCell ref="S1:AH1"/>
  </mergeCells>
  <printOptions horizontalCentered="1" verticalCentered="1"/>
  <pageMargins left="7.874015748031496E-2" right="7.874015748031496E-2" top="7.874015748031496E-2" bottom="7.874015748031496E-2" header="3.937007874015748E-2" footer="3.937007874015748E-2"/>
  <pageSetup scale="73" orientation="landscape" r:id="rId1"/>
  <headerFooter alignWithMargins="0"/>
  <rowBreaks count="1" manualBreakCount="1">
    <brk id="57" min="1" max="72" man="1"/>
  </rowBreaks>
  <colBreaks count="4" manualBreakCount="4">
    <brk id="18" max="112" man="1"/>
    <brk id="35" max="112" man="1"/>
    <brk id="49" max="112" man="1"/>
    <brk id="63" max="112"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L35"/>
  <sheetViews>
    <sheetView view="pageBreakPreview" zoomScaleSheetLayoutView="100" workbookViewId="0">
      <selection activeCell="N9" sqref="N9"/>
    </sheetView>
  </sheetViews>
  <sheetFormatPr defaultColWidth="9.140625" defaultRowHeight="12" x14ac:dyDescent="0.2"/>
  <cols>
    <col min="1" max="1" width="9.140625" style="46" customWidth="1"/>
    <col min="2" max="2" width="11.5703125" style="46" bestFit="1" customWidth="1"/>
    <col min="3" max="3" width="19.5703125" style="46" bestFit="1" customWidth="1"/>
    <col min="4" max="4" width="10.140625" style="46" customWidth="1"/>
    <col min="5" max="6" width="9.140625" style="46" bestFit="1" customWidth="1"/>
    <col min="7" max="10" width="8.28515625" style="46" customWidth="1"/>
    <col min="11" max="12" width="9.42578125" style="46" customWidth="1"/>
    <col min="13" max="16384" width="9.140625" style="46"/>
  </cols>
  <sheetData>
    <row r="1" spans="2:12" ht="22.5" customHeight="1" x14ac:dyDescent="0.2">
      <c r="B1" s="623" t="s">
        <v>242</v>
      </c>
      <c r="C1" s="624"/>
      <c r="D1" s="624"/>
      <c r="E1" s="624"/>
      <c r="F1" s="624"/>
      <c r="G1" s="624"/>
      <c r="H1" s="624"/>
      <c r="I1" s="624"/>
      <c r="J1" s="624"/>
      <c r="K1" s="624"/>
      <c r="L1" s="624"/>
    </row>
    <row r="2" spans="2:12" s="244" customFormat="1" ht="15.75" customHeight="1" thickBot="1" x14ac:dyDescent="0.25">
      <c r="B2" s="243"/>
    </row>
    <row r="3" spans="2:12" s="239" customFormat="1" ht="20.100000000000001" customHeight="1" x14ac:dyDescent="0.2">
      <c r="B3" s="608" t="s">
        <v>240</v>
      </c>
      <c r="C3" s="608"/>
      <c r="D3" s="671" t="s">
        <v>181</v>
      </c>
      <c r="E3" s="610" t="s">
        <v>156</v>
      </c>
      <c r="F3" s="610"/>
      <c r="G3" s="610"/>
      <c r="H3" s="671" t="s">
        <v>248</v>
      </c>
      <c r="I3" s="671"/>
      <c r="J3" s="671"/>
      <c r="K3" s="671" t="s">
        <v>241</v>
      </c>
      <c r="L3" s="671"/>
    </row>
    <row r="4" spans="2:12" s="239" customFormat="1" ht="20.100000000000001" customHeight="1" thickBot="1" x14ac:dyDescent="0.25">
      <c r="B4" s="609"/>
      <c r="C4" s="609"/>
      <c r="D4" s="672"/>
      <c r="E4" s="36">
        <v>2014</v>
      </c>
      <c r="F4" s="36">
        <v>2015</v>
      </c>
      <c r="G4" s="36">
        <v>2016</v>
      </c>
      <c r="H4" s="36">
        <v>2014</v>
      </c>
      <c r="I4" s="36">
        <v>2015</v>
      </c>
      <c r="J4" s="36">
        <v>2016</v>
      </c>
      <c r="K4" s="36" t="s">
        <v>84</v>
      </c>
      <c r="L4" s="36" t="s">
        <v>85</v>
      </c>
    </row>
    <row r="5" spans="2:12" ht="17.45" customHeight="1" x14ac:dyDescent="0.2">
      <c r="B5" s="651" t="s">
        <v>96</v>
      </c>
      <c r="C5" s="484" t="s">
        <v>347</v>
      </c>
      <c r="D5" s="652" t="s">
        <v>186</v>
      </c>
      <c r="E5" s="191">
        <v>18997</v>
      </c>
      <c r="F5" s="191">
        <v>22311</v>
      </c>
      <c r="G5" s="191">
        <v>9259</v>
      </c>
      <c r="H5" s="193">
        <v>1.0476433126639269</v>
      </c>
      <c r="I5" s="193">
        <v>1.3667229217523409</v>
      </c>
      <c r="J5" s="193">
        <v>1.5043616577061369</v>
      </c>
      <c r="K5" s="193">
        <v>17.444859714691795</v>
      </c>
      <c r="L5" s="193">
        <v>-58.500291336112234</v>
      </c>
    </row>
    <row r="6" spans="2:12" ht="17.45" customHeight="1" x14ac:dyDescent="0.2">
      <c r="B6" s="651"/>
      <c r="C6" s="484" t="s">
        <v>344</v>
      </c>
      <c r="D6" s="652"/>
      <c r="E6" s="191">
        <v>4038</v>
      </c>
      <c r="F6" s="191">
        <v>8936</v>
      </c>
      <c r="G6" s="191">
        <v>3745</v>
      </c>
      <c r="H6" s="193">
        <v>0.22268693459688041</v>
      </c>
      <c r="I6" s="193">
        <v>0.54739975925682027</v>
      </c>
      <c r="J6" s="193">
        <v>0.60847115326811563</v>
      </c>
      <c r="K6" s="193">
        <v>121.29767211490837</v>
      </c>
      <c r="L6" s="193">
        <v>-58.090868397493288</v>
      </c>
    </row>
    <row r="7" spans="2:12" ht="17.45" customHeight="1" x14ac:dyDescent="0.2">
      <c r="B7" s="651"/>
      <c r="C7" s="484" t="s">
        <v>346</v>
      </c>
      <c r="D7" s="652"/>
      <c r="E7" s="191">
        <v>51873</v>
      </c>
      <c r="F7" s="191">
        <v>46433</v>
      </c>
      <c r="G7" s="191">
        <v>17192</v>
      </c>
      <c r="H7" s="193">
        <v>2.8606833477820648</v>
      </c>
      <c r="I7" s="193">
        <v>2.8443837311517388</v>
      </c>
      <c r="J7" s="193">
        <v>2.7932806587411063</v>
      </c>
      <c r="K7" s="193">
        <v>-10.487151311857806</v>
      </c>
      <c r="L7" s="193">
        <v>-62.974608575797383</v>
      </c>
    </row>
    <row r="8" spans="2:12" ht="17.45" customHeight="1" thickBot="1" x14ac:dyDescent="0.25">
      <c r="B8" s="651"/>
      <c r="C8" s="205" t="s">
        <v>170</v>
      </c>
      <c r="D8" s="523" t="s">
        <v>83</v>
      </c>
      <c r="E8" s="418">
        <v>74908</v>
      </c>
      <c r="F8" s="418">
        <v>77680</v>
      </c>
      <c r="G8" s="418">
        <v>30196</v>
      </c>
      <c r="H8" s="419">
        <v>4.1310135950428721</v>
      </c>
      <c r="I8" s="419">
        <v>4.7585064121608998</v>
      </c>
      <c r="J8" s="419">
        <v>4.9061134697153586</v>
      </c>
      <c r="K8" s="419">
        <v>3.7005393282426442</v>
      </c>
      <c r="L8" s="419">
        <v>-61.127703398558189</v>
      </c>
    </row>
    <row r="9" spans="2:12" ht="17.45" customHeight="1" x14ac:dyDescent="0.2">
      <c r="B9" s="608" t="s">
        <v>99</v>
      </c>
      <c r="C9" s="485" t="s">
        <v>350</v>
      </c>
      <c r="D9" s="653" t="s">
        <v>186</v>
      </c>
      <c r="E9" s="198">
        <v>497</v>
      </c>
      <c r="F9" s="198">
        <v>343</v>
      </c>
      <c r="G9" s="199"/>
      <c r="H9" s="278">
        <v>2.7408471147758681E-2</v>
      </c>
      <c r="I9" s="278">
        <v>2.1011427643810358E-2</v>
      </c>
      <c r="J9" s="278"/>
      <c r="K9" s="278">
        <v>-30.985915492957748</v>
      </c>
      <c r="L9" s="278">
        <v>-100</v>
      </c>
    </row>
    <row r="10" spans="2:12" ht="17.45" customHeight="1" x14ac:dyDescent="0.2">
      <c r="B10" s="650"/>
      <c r="C10" s="486" t="s">
        <v>351</v>
      </c>
      <c r="D10" s="654"/>
      <c r="E10" s="200">
        <v>523993</v>
      </c>
      <c r="F10" s="200">
        <v>537931</v>
      </c>
      <c r="G10" s="200">
        <v>329647</v>
      </c>
      <c r="H10" s="279">
        <v>28.897076503274679</v>
      </c>
      <c r="I10" s="279">
        <v>32.952473130794608</v>
      </c>
      <c r="J10" s="279">
        <v>53.559596865520561</v>
      </c>
      <c r="K10" s="279">
        <v>2.6599591979282167</v>
      </c>
      <c r="L10" s="279">
        <v>-38.719464020478462</v>
      </c>
    </row>
    <row r="11" spans="2:12" ht="17.45" customHeight="1" thickBot="1" x14ac:dyDescent="0.25">
      <c r="B11" s="609"/>
      <c r="C11" s="206" t="s">
        <v>170</v>
      </c>
      <c r="D11" s="325" t="s">
        <v>83</v>
      </c>
      <c r="E11" s="326">
        <v>524490</v>
      </c>
      <c r="F11" s="326">
        <v>538274</v>
      </c>
      <c r="G11" s="326">
        <v>329647</v>
      </c>
      <c r="H11" s="420">
        <v>28.924484974422437</v>
      </c>
      <c r="I11" s="420">
        <v>32.973484558438415</v>
      </c>
      <c r="J11" s="420">
        <v>53.559596865520561</v>
      </c>
      <c r="K11" s="420">
        <v>2.628076798413697</v>
      </c>
      <c r="L11" s="420">
        <v>-38.758513322211364</v>
      </c>
    </row>
    <row r="12" spans="2:12" ht="17.45" customHeight="1" x14ac:dyDescent="0.2">
      <c r="B12" s="651" t="s">
        <v>105</v>
      </c>
      <c r="C12" s="484" t="s">
        <v>358</v>
      </c>
      <c r="D12" s="652" t="s">
        <v>186</v>
      </c>
      <c r="E12" s="192"/>
      <c r="F12" s="192"/>
      <c r="G12" s="191">
        <v>79</v>
      </c>
      <c r="H12" s="193"/>
      <c r="I12" s="193"/>
      <c r="J12" s="193">
        <v>1.2835573059594428E-2</v>
      </c>
      <c r="K12" s="193"/>
      <c r="L12" s="193"/>
    </row>
    <row r="13" spans="2:12" ht="17.45" customHeight="1" x14ac:dyDescent="0.2">
      <c r="B13" s="651"/>
      <c r="C13" s="484" t="s">
        <v>359</v>
      </c>
      <c r="D13" s="652"/>
      <c r="E13" s="192"/>
      <c r="F13" s="192"/>
      <c r="G13" s="191">
        <v>1331</v>
      </c>
      <c r="H13" s="193"/>
      <c r="I13" s="193"/>
      <c r="J13" s="193">
        <v>0.21625503471291371</v>
      </c>
      <c r="K13" s="193"/>
      <c r="L13" s="193"/>
    </row>
    <row r="14" spans="2:12" ht="17.45" customHeight="1" x14ac:dyDescent="0.2">
      <c r="B14" s="651"/>
      <c r="C14" s="484" t="s">
        <v>355</v>
      </c>
      <c r="D14" s="652"/>
      <c r="E14" s="191">
        <v>8707</v>
      </c>
      <c r="F14" s="191">
        <v>34054</v>
      </c>
      <c r="G14" s="191">
        <v>6286</v>
      </c>
      <c r="H14" s="193">
        <v>0.48017214946385278</v>
      </c>
      <c r="I14" s="193">
        <v>2.0860733439717722</v>
      </c>
      <c r="J14" s="193">
        <v>1.0213216740836781</v>
      </c>
      <c r="K14" s="193">
        <v>291.11060066613072</v>
      </c>
      <c r="L14" s="193">
        <v>-81.541081811240971</v>
      </c>
    </row>
    <row r="15" spans="2:12" ht="17.45" customHeight="1" thickBot="1" x14ac:dyDescent="0.25">
      <c r="B15" s="651"/>
      <c r="C15" s="205" t="s">
        <v>170</v>
      </c>
      <c r="D15" s="523" t="s">
        <v>83</v>
      </c>
      <c r="E15" s="418">
        <v>8707</v>
      </c>
      <c r="F15" s="418">
        <v>34054</v>
      </c>
      <c r="G15" s="418">
        <v>7696</v>
      </c>
      <c r="H15" s="419">
        <v>0.48017214946385278</v>
      </c>
      <c r="I15" s="419">
        <v>2.0860733439717722</v>
      </c>
      <c r="J15" s="419">
        <v>1.2504122818561862</v>
      </c>
      <c r="K15" s="419">
        <v>291.11060066613072</v>
      </c>
      <c r="L15" s="419">
        <v>-77.400599048569916</v>
      </c>
    </row>
    <row r="16" spans="2:12" ht="17.45" customHeight="1" thickBot="1" x14ac:dyDescent="0.25">
      <c r="B16" s="42" t="s">
        <v>114</v>
      </c>
      <c r="C16" s="476" t="s">
        <v>346</v>
      </c>
      <c r="D16" s="518" t="s">
        <v>186</v>
      </c>
      <c r="E16" s="197">
        <v>398</v>
      </c>
      <c r="F16" s="197">
        <v>392</v>
      </c>
      <c r="G16" s="197">
        <v>366</v>
      </c>
      <c r="H16" s="421">
        <v>2.1948836049915404E-2</v>
      </c>
      <c r="I16" s="421">
        <v>2.4013060164354696E-2</v>
      </c>
      <c r="J16" s="421">
        <v>5.9466072655842542E-2</v>
      </c>
      <c r="K16" s="421">
        <v>-1.5075376884422111</v>
      </c>
      <c r="L16" s="421">
        <v>-6.6326530612244898</v>
      </c>
    </row>
    <row r="17" spans="2:12" ht="17.45" customHeight="1" thickBot="1" x14ac:dyDescent="0.25">
      <c r="B17" s="42" t="s">
        <v>119</v>
      </c>
      <c r="C17" s="476" t="s">
        <v>369</v>
      </c>
      <c r="D17" s="518" t="s">
        <v>186</v>
      </c>
      <c r="E17" s="197">
        <v>444152</v>
      </c>
      <c r="F17" s="197">
        <v>387462</v>
      </c>
      <c r="G17" s="197">
        <v>24051</v>
      </c>
      <c r="H17" s="421">
        <v>24.494018666437253</v>
      </c>
      <c r="I17" s="421">
        <v>23.735072238268366</v>
      </c>
      <c r="J17" s="421">
        <v>3.9077008564089315</v>
      </c>
      <c r="K17" s="421">
        <v>-12.763648480700301</v>
      </c>
      <c r="L17" s="421">
        <v>-93.792681604905766</v>
      </c>
    </row>
    <row r="18" spans="2:12" ht="17.45" customHeight="1" x14ac:dyDescent="0.2">
      <c r="B18" s="651" t="s">
        <v>120</v>
      </c>
      <c r="C18" s="484" t="s">
        <v>370</v>
      </c>
      <c r="D18" s="652" t="s">
        <v>186</v>
      </c>
      <c r="E18" s="191">
        <v>24919</v>
      </c>
      <c r="F18" s="191">
        <v>18732</v>
      </c>
      <c r="G18" s="191">
        <v>13027</v>
      </c>
      <c r="H18" s="193">
        <v>1.3742287576076431</v>
      </c>
      <c r="I18" s="193">
        <v>1.1474812321395207</v>
      </c>
      <c r="J18" s="193">
        <v>2.1165697499662861</v>
      </c>
      <c r="K18" s="193">
        <v>-24.828444159075403</v>
      </c>
      <c r="L18" s="193">
        <v>-30.455904334828102</v>
      </c>
    </row>
    <row r="19" spans="2:12" ht="17.45" customHeight="1" x14ac:dyDescent="0.2">
      <c r="B19" s="651"/>
      <c r="C19" s="484" t="s">
        <v>372</v>
      </c>
      <c r="D19" s="652"/>
      <c r="E19" s="192"/>
      <c r="F19" s="191">
        <v>3731</v>
      </c>
      <c r="G19" s="192"/>
      <c r="H19" s="193"/>
      <c r="I19" s="193">
        <v>0.22855287620716164</v>
      </c>
      <c r="J19" s="193"/>
      <c r="K19" s="193"/>
      <c r="L19" s="193">
        <v>-100</v>
      </c>
    </row>
    <row r="20" spans="2:12" ht="17.45" customHeight="1" x14ac:dyDescent="0.2">
      <c r="B20" s="651"/>
      <c r="C20" s="484" t="s">
        <v>373</v>
      </c>
      <c r="D20" s="652"/>
      <c r="E20" s="191">
        <v>3</v>
      </c>
      <c r="F20" s="192"/>
      <c r="G20" s="192"/>
      <c r="H20" s="193">
        <v>1.654434878134327E-4</v>
      </c>
      <c r="I20" s="193"/>
      <c r="J20" s="193"/>
      <c r="K20" s="193">
        <v>-100</v>
      </c>
      <c r="L20" s="193"/>
    </row>
    <row r="21" spans="2:12" ht="17.45" customHeight="1" x14ac:dyDescent="0.2">
      <c r="B21" s="651"/>
      <c r="C21" s="484" t="s">
        <v>346</v>
      </c>
      <c r="D21" s="652"/>
      <c r="E21" s="191">
        <v>329226</v>
      </c>
      <c r="F21" s="191">
        <v>214889</v>
      </c>
      <c r="G21" s="191">
        <v>326</v>
      </c>
      <c r="H21" s="193">
        <v>18.156099239621732</v>
      </c>
      <c r="I21" s="193">
        <v>13.163628789943919</v>
      </c>
      <c r="J21" s="193">
        <v>5.2967048321870679E-2</v>
      </c>
      <c r="K21" s="193">
        <v>-34.729031121478862</v>
      </c>
      <c r="L21" s="193">
        <v>-99.848293770272093</v>
      </c>
    </row>
    <row r="22" spans="2:12" ht="17.45" customHeight="1" thickBot="1" x14ac:dyDescent="0.25">
      <c r="B22" s="651"/>
      <c r="C22" s="205" t="s">
        <v>170</v>
      </c>
      <c r="D22" s="523" t="s">
        <v>83</v>
      </c>
      <c r="E22" s="418">
        <v>354148</v>
      </c>
      <c r="F22" s="418">
        <v>237352</v>
      </c>
      <c r="G22" s="418">
        <v>13353</v>
      </c>
      <c r="H22" s="419">
        <v>19.530493440717187</v>
      </c>
      <c r="I22" s="419">
        <v>14.539662898290601</v>
      </c>
      <c r="J22" s="419">
        <v>2.1695367982881568</v>
      </c>
      <c r="K22" s="419">
        <v>-32.979432327727388</v>
      </c>
      <c r="L22" s="419">
        <v>-94.374178435403962</v>
      </c>
    </row>
    <row r="23" spans="2:12" ht="17.45" customHeight="1" x14ac:dyDescent="0.2">
      <c r="B23" s="608" t="s">
        <v>132</v>
      </c>
      <c r="C23" s="485" t="s">
        <v>377</v>
      </c>
      <c r="D23" s="653" t="s">
        <v>186</v>
      </c>
      <c r="E23" s="198">
        <v>145114</v>
      </c>
      <c r="F23" s="198">
        <v>84502</v>
      </c>
      <c r="G23" s="198">
        <v>48066</v>
      </c>
      <c r="H23" s="278">
        <v>8.002722096852823</v>
      </c>
      <c r="I23" s="278">
        <v>5.1764071683885211</v>
      </c>
      <c r="J23" s="278">
        <v>7.8095525909172885</v>
      </c>
      <c r="K23" s="278">
        <v>-41.768540595669613</v>
      </c>
      <c r="L23" s="278">
        <v>-43.118506070862232</v>
      </c>
    </row>
    <row r="24" spans="2:12" ht="17.45" customHeight="1" x14ac:dyDescent="0.2">
      <c r="B24" s="650"/>
      <c r="C24" s="486" t="s">
        <v>379</v>
      </c>
      <c r="D24" s="654"/>
      <c r="E24" s="200">
        <v>299</v>
      </c>
      <c r="F24" s="200">
        <v>108</v>
      </c>
      <c r="G24" s="200">
        <v>447</v>
      </c>
      <c r="H24" s="279">
        <v>1.6489200952072125E-2</v>
      </c>
      <c r="I24" s="279">
        <v>6.6158431065058854E-3</v>
      </c>
      <c r="J24" s="279">
        <v>7.2626596932135565E-2</v>
      </c>
      <c r="K24" s="279">
        <v>-63.879598662207357</v>
      </c>
      <c r="L24" s="279">
        <v>313.88888888888891</v>
      </c>
    </row>
    <row r="25" spans="2:12" ht="17.45" customHeight="1" x14ac:dyDescent="0.2">
      <c r="B25" s="650"/>
      <c r="C25" s="486" t="s">
        <v>382</v>
      </c>
      <c r="D25" s="654"/>
      <c r="E25" s="200">
        <v>4496</v>
      </c>
      <c r="F25" s="200">
        <v>2922</v>
      </c>
      <c r="G25" s="200">
        <v>800</v>
      </c>
      <c r="H25" s="279">
        <v>0.24794464040306446</v>
      </c>
      <c r="I25" s="279">
        <v>0.17899531071490923</v>
      </c>
      <c r="J25" s="279">
        <v>0.12998048667943726</v>
      </c>
      <c r="K25" s="279">
        <v>-35.008896797153028</v>
      </c>
      <c r="L25" s="279">
        <v>-72.62149212867898</v>
      </c>
    </row>
    <row r="26" spans="2:12" ht="17.45" customHeight="1" x14ac:dyDescent="0.2">
      <c r="B26" s="650"/>
      <c r="C26" s="486" t="s">
        <v>378</v>
      </c>
      <c r="D26" s="654"/>
      <c r="E26" s="200">
        <v>46511</v>
      </c>
      <c r="F26" s="200">
        <v>116665</v>
      </c>
      <c r="G26" s="200">
        <v>82538</v>
      </c>
      <c r="H26" s="279">
        <v>2.5649806872301895</v>
      </c>
      <c r="I26" s="279">
        <v>7.1466420001898996</v>
      </c>
      <c r="J26" s="279">
        <v>13.41041176193424</v>
      </c>
      <c r="K26" s="279">
        <v>150.83313624733933</v>
      </c>
      <c r="L26" s="279">
        <v>-29.252132173316763</v>
      </c>
    </row>
    <row r="27" spans="2:12" ht="17.45" customHeight="1" x14ac:dyDescent="0.2">
      <c r="B27" s="650"/>
      <c r="C27" s="486" t="s">
        <v>381</v>
      </c>
      <c r="D27" s="654"/>
      <c r="E27" s="200">
        <v>122489</v>
      </c>
      <c r="F27" s="200">
        <v>109211</v>
      </c>
      <c r="G27" s="200">
        <v>33492</v>
      </c>
      <c r="H27" s="279">
        <v>6.7550024595931859</v>
      </c>
      <c r="I27" s="279">
        <v>6.6900263102279096</v>
      </c>
      <c r="J27" s="279">
        <v>5.4416330748346402</v>
      </c>
      <c r="K27" s="279">
        <v>-10.840157075329213</v>
      </c>
      <c r="L27" s="279">
        <v>-69.332759520561112</v>
      </c>
    </row>
    <row r="28" spans="2:12" ht="17.45" customHeight="1" x14ac:dyDescent="0.2">
      <c r="B28" s="650"/>
      <c r="C28" s="486" t="s">
        <v>384</v>
      </c>
      <c r="D28" s="654"/>
      <c r="E28" s="200">
        <v>646</v>
      </c>
      <c r="F28" s="200">
        <v>173</v>
      </c>
      <c r="G28" s="200">
        <v>756</v>
      </c>
      <c r="H28" s="279">
        <v>3.5625497709159175E-2</v>
      </c>
      <c r="I28" s="279">
        <v>1.0597600531717761E-2</v>
      </c>
      <c r="J28" s="279">
        <v>0.12283155991206821</v>
      </c>
      <c r="K28" s="279">
        <v>-73.219814241486063</v>
      </c>
      <c r="L28" s="279">
        <v>336.99421965317919</v>
      </c>
    </row>
    <row r="29" spans="2:12" ht="17.45" customHeight="1" x14ac:dyDescent="0.2">
      <c r="B29" s="650"/>
      <c r="C29" s="486" t="s">
        <v>383</v>
      </c>
      <c r="D29" s="654"/>
      <c r="E29" s="78"/>
      <c r="F29" s="200">
        <v>46</v>
      </c>
      <c r="G29" s="78"/>
      <c r="H29" s="279"/>
      <c r="I29" s="279">
        <v>2.8178591009191734E-3</v>
      </c>
      <c r="J29" s="279"/>
      <c r="K29" s="279"/>
      <c r="L29" s="279">
        <v>-100</v>
      </c>
    </row>
    <row r="30" spans="2:12" ht="17.45" customHeight="1" thickBot="1" x14ac:dyDescent="0.25">
      <c r="B30" s="609"/>
      <c r="C30" s="206" t="s">
        <v>170</v>
      </c>
      <c r="D30" s="325" t="s">
        <v>83</v>
      </c>
      <c r="E30" s="326">
        <v>319555</v>
      </c>
      <c r="F30" s="326">
        <v>313627</v>
      </c>
      <c r="G30" s="326">
        <v>166099</v>
      </c>
      <c r="H30" s="420">
        <v>17.622764582740494</v>
      </c>
      <c r="I30" s="420">
        <v>19.212102092260384</v>
      </c>
      <c r="J30" s="420">
        <v>26.987036071209811</v>
      </c>
      <c r="K30" s="420">
        <v>-1.855079720235953</v>
      </c>
      <c r="L30" s="420">
        <v>-47.039317405708054</v>
      </c>
    </row>
    <row r="31" spans="2:12" ht="17.45" customHeight="1" thickBot="1" x14ac:dyDescent="0.25">
      <c r="B31" s="42" t="s">
        <v>137</v>
      </c>
      <c r="C31" s="476" t="s">
        <v>346</v>
      </c>
      <c r="D31" s="518" t="s">
        <v>186</v>
      </c>
      <c r="E31" s="197">
        <v>19057</v>
      </c>
      <c r="F31" s="197">
        <v>19088</v>
      </c>
      <c r="G31" s="197">
        <v>17327</v>
      </c>
      <c r="H31" s="421">
        <v>1.0509521824201955</v>
      </c>
      <c r="I31" s="421">
        <v>1.1692890112683736</v>
      </c>
      <c r="J31" s="421">
        <v>2.8152148658682616</v>
      </c>
      <c r="K31" s="421">
        <v>0.16266988508159733</v>
      </c>
      <c r="L31" s="421">
        <v>-9.2256915339480301</v>
      </c>
    </row>
    <row r="32" spans="2:12" ht="17.45" customHeight="1" thickBot="1" x14ac:dyDescent="0.25">
      <c r="B32" s="42" t="s">
        <v>138</v>
      </c>
      <c r="C32" s="476" t="s">
        <v>346</v>
      </c>
      <c r="D32" s="518" t="s">
        <v>186</v>
      </c>
      <c r="E32" s="197">
        <v>26220</v>
      </c>
      <c r="F32" s="197">
        <v>2633</v>
      </c>
      <c r="G32" s="197">
        <v>312</v>
      </c>
      <c r="H32" s="421">
        <v>1.4459760834894018</v>
      </c>
      <c r="I32" s="421">
        <v>0.1612918046243518</v>
      </c>
      <c r="J32" s="421">
        <v>5.0692389804980524E-2</v>
      </c>
      <c r="K32" s="421">
        <v>-89.958047292143405</v>
      </c>
      <c r="L32" s="421">
        <v>-88.150398784656289</v>
      </c>
    </row>
    <row r="33" spans="2:12" ht="17.45" customHeight="1" thickBot="1" x14ac:dyDescent="0.25">
      <c r="B33" s="42" t="s">
        <v>142</v>
      </c>
      <c r="C33" s="476" t="s">
        <v>346</v>
      </c>
      <c r="D33" s="518" t="s">
        <v>186</v>
      </c>
      <c r="E33" s="197">
        <v>13473</v>
      </c>
      <c r="F33" s="197">
        <v>15962</v>
      </c>
      <c r="G33" s="197">
        <v>21624</v>
      </c>
      <c r="H33" s="421">
        <v>0.74300670377012623</v>
      </c>
      <c r="I33" s="421">
        <v>0.97779710801895314</v>
      </c>
      <c r="J33" s="421">
        <v>3.5133725549451889</v>
      </c>
      <c r="K33" s="421">
        <v>18.473985007051141</v>
      </c>
      <c r="L33" s="421">
        <v>35.471745395313867</v>
      </c>
    </row>
    <row r="34" spans="2:12" ht="17.45" customHeight="1" thickBot="1" x14ac:dyDescent="0.25">
      <c r="B34" s="42" t="s">
        <v>143</v>
      </c>
      <c r="C34" s="476" t="s">
        <v>346</v>
      </c>
      <c r="D34" s="518" t="s">
        <v>186</v>
      </c>
      <c r="E34" s="197">
        <v>28200</v>
      </c>
      <c r="F34" s="197">
        <v>5921</v>
      </c>
      <c r="G34" s="197">
        <v>4806</v>
      </c>
      <c r="H34" s="421">
        <v>1.5551687854462672</v>
      </c>
      <c r="I34" s="421">
        <v>0.36270747253353097</v>
      </c>
      <c r="J34" s="421">
        <v>0.78085777372671927</v>
      </c>
      <c r="K34" s="421">
        <v>-79.003546099290787</v>
      </c>
      <c r="L34" s="421">
        <v>-18.831278500253337</v>
      </c>
    </row>
    <row r="35" spans="2:12" ht="17.45" customHeight="1" thickBot="1" x14ac:dyDescent="0.25">
      <c r="B35" s="90" t="s">
        <v>170</v>
      </c>
      <c r="C35" s="90" t="s">
        <v>83</v>
      </c>
      <c r="D35" s="90"/>
      <c r="E35" s="335">
        <v>1813308</v>
      </c>
      <c r="F35" s="335">
        <v>1632445</v>
      </c>
      <c r="G35" s="335">
        <v>615477</v>
      </c>
      <c r="H35" s="358">
        <v>100</v>
      </c>
      <c r="I35" s="358">
        <v>100</v>
      </c>
      <c r="J35" s="358">
        <v>100</v>
      </c>
      <c r="K35" s="358">
        <v>-9.9742018454669594</v>
      </c>
      <c r="L35" s="358">
        <v>-62.297229003121082</v>
      </c>
    </row>
  </sheetData>
  <mergeCells count="16">
    <mergeCell ref="D9:D10"/>
    <mergeCell ref="D12:D14"/>
    <mergeCell ref="D18:D21"/>
    <mergeCell ref="D23:D29"/>
    <mergeCell ref="B23:B30"/>
    <mergeCell ref="B9:B11"/>
    <mergeCell ref="B12:B15"/>
    <mergeCell ref="B18:B22"/>
    <mergeCell ref="B1:L1"/>
    <mergeCell ref="E3:G3"/>
    <mergeCell ref="H3:J3"/>
    <mergeCell ref="K3:L3"/>
    <mergeCell ref="B5:B8"/>
    <mergeCell ref="D5:D7"/>
    <mergeCell ref="D3:D4"/>
    <mergeCell ref="B3:C4"/>
  </mergeCells>
  <printOptions horizontalCentered="1"/>
  <pageMargins left="0.19685039370078741" right="0.19685039370078741" top="0.98425196850393704" bottom="0.98425196850393704" header="0.51181102362204722" footer="0.51181102362204722"/>
  <pageSetup scale="90"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G17"/>
  <sheetViews>
    <sheetView view="pageBreakPreview" zoomScaleSheetLayoutView="100" workbookViewId="0">
      <selection activeCell="H4" sqref="H4"/>
    </sheetView>
  </sheetViews>
  <sheetFormatPr defaultColWidth="9.140625" defaultRowHeight="12.75" x14ac:dyDescent="0.2"/>
  <cols>
    <col min="1" max="1" width="9.140625" style="121"/>
    <col min="2" max="5" width="13.7109375" customWidth="1"/>
    <col min="6" max="7" width="15.7109375" customWidth="1"/>
  </cols>
  <sheetData>
    <row r="1" spans="2:7" ht="18" customHeight="1" x14ac:dyDescent="0.2">
      <c r="B1" s="673" t="s">
        <v>676</v>
      </c>
      <c r="C1" s="674"/>
      <c r="D1" s="674"/>
      <c r="E1" s="674"/>
      <c r="F1" s="674"/>
      <c r="G1" s="674"/>
    </row>
    <row r="2" spans="2:7" s="121" customFormat="1" ht="18" customHeight="1" thickBot="1" x14ac:dyDescent="0.25">
      <c r="B2" s="204"/>
      <c r="C2" s="46"/>
      <c r="D2" s="46"/>
      <c r="E2" s="46"/>
      <c r="F2" s="46"/>
      <c r="G2" s="46"/>
    </row>
    <row r="3" spans="2:7" ht="18" customHeight="1" thickBot="1" x14ac:dyDescent="0.25">
      <c r="B3" s="240" t="s">
        <v>83</v>
      </c>
      <c r="C3" s="610" t="s">
        <v>156</v>
      </c>
      <c r="D3" s="610"/>
      <c r="E3" s="610"/>
      <c r="F3" s="610" t="s">
        <v>241</v>
      </c>
      <c r="G3" s="610"/>
    </row>
    <row r="4" spans="2:7" ht="18" customHeight="1" thickBot="1" x14ac:dyDescent="0.25">
      <c r="B4" s="446" t="s">
        <v>157</v>
      </c>
      <c r="C4" s="357">
        <v>2014</v>
      </c>
      <c r="D4" s="357">
        <v>2015</v>
      </c>
      <c r="E4" s="357">
        <v>2016</v>
      </c>
      <c r="F4" s="412" t="s">
        <v>84</v>
      </c>
      <c r="G4" s="412" t="s">
        <v>85</v>
      </c>
    </row>
    <row r="5" spans="2:7" ht="18" customHeight="1" x14ac:dyDescent="0.2">
      <c r="B5" s="330" t="s">
        <v>158</v>
      </c>
      <c r="C5" s="350">
        <v>1273191</v>
      </c>
      <c r="D5" s="350">
        <v>1426988</v>
      </c>
      <c r="E5" s="350">
        <v>1307505</v>
      </c>
      <c r="F5" s="521">
        <v>12.079648693715241</v>
      </c>
      <c r="G5" s="521">
        <v>-8.3730907337693097</v>
      </c>
    </row>
    <row r="6" spans="2:7" ht="18" customHeight="1" x14ac:dyDescent="0.2">
      <c r="B6" s="330" t="s">
        <v>159</v>
      </c>
      <c r="C6" s="350">
        <v>1258338</v>
      </c>
      <c r="D6" s="350">
        <v>1315291</v>
      </c>
      <c r="E6" s="350">
        <v>1193334</v>
      </c>
      <c r="F6" s="521">
        <v>4.5260494398166466</v>
      </c>
      <c r="G6" s="521">
        <v>-9.2722446971810797</v>
      </c>
    </row>
    <row r="7" spans="2:7" ht="18" customHeight="1" x14ac:dyDescent="0.2">
      <c r="B7" s="330" t="s">
        <v>160</v>
      </c>
      <c r="C7" s="350">
        <v>1731818</v>
      </c>
      <c r="D7" s="350">
        <v>1711348</v>
      </c>
      <c r="E7" s="350">
        <v>1545178</v>
      </c>
      <c r="F7" s="521">
        <v>-1.1819948747501181</v>
      </c>
      <c r="G7" s="521">
        <v>-9.7098895139971528</v>
      </c>
    </row>
    <row r="8" spans="2:7" ht="18" customHeight="1" x14ac:dyDescent="0.2">
      <c r="B8" s="330" t="s">
        <v>161</v>
      </c>
      <c r="C8" s="350">
        <v>2303062</v>
      </c>
      <c r="D8" s="350">
        <v>2273129</v>
      </c>
      <c r="E8" s="350">
        <v>1676890</v>
      </c>
      <c r="F8" s="521">
        <v>-1.2997044803830726</v>
      </c>
      <c r="G8" s="521">
        <v>-26.229879606480758</v>
      </c>
    </row>
    <row r="9" spans="2:7" ht="18" customHeight="1" x14ac:dyDescent="0.2">
      <c r="B9" s="330" t="s">
        <v>162</v>
      </c>
      <c r="C9" s="350">
        <v>3577938</v>
      </c>
      <c r="D9" s="350">
        <v>3406756</v>
      </c>
      <c r="E9" s="350">
        <v>2343281</v>
      </c>
      <c r="F9" s="521">
        <v>-4.7843758052822603</v>
      </c>
      <c r="G9" s="521">
        <v>-31.216647156415075</v>
      </c>
    </row>
    <row r="10" spans="2:7" ht="18" customHeight="1" x14ac:dyDescent="0.2">
      <c r="B10" s="330" t="s">
        <v>163</v>
      </c>
      <c r="C10" s="350">
        <v>4218632</v>
      </c>
      <c r="D10" s="350">
        <v>3996215</v>
      </c>
      <c r="E10" s="350">
        <v>2348830</v>
      </c>
      <c r="F10" s="521">
        <v>-5.2722541335674693</v>
      </c>
      <c r="G10" s="521">
        <v>-41.223632862596233</v>
      </c>
    </row>
    <row r="11" spans="2:7" ht="18" customHeight="1" x14ac:dyDescent="0.2">
      <c r="B11" s="330" t="s">
        <v>164</v>
      </c>
      <c r="C11" s="350">
        <v>4376916</v>
      </c>
      <c r="D11" s="350">
        <v>4533998</v>
      </c>
      <c r="E11" s="350">
        <v>2755943</v>
      </c>
      <c r="F11" s="521">
        <v>3.5888739925554889</v>
      </c>
      <c r="G11" s="521">
        <v>-39.216051705360258</v>
      </c>
    </row>
    <row r="12" spans="2:7" ht="18" customHeight="1" x14ac:dyDescent="0.2">
      <c r="B12" s="330" t="s">
        <v>165</v>
      </c>
      <c r="C12" s="350">
        <v>5782819</v>
      </c>
      <c r="D12" s="350">
        <v>5759025</v>
      </c>
      <c r="E12" s="350">
        <v>3655929</v>
      </c>
      <c r="F12" s="521">
        <v>-0.41146022381125885</v>
      </c>
      <c r="G12" s="521">
        <v>-36.518264810449686</v>
      </c>
    </row>
    <row r="13" spans="2:7" ht="18" customHeight="1" x14ac:dyDescent="0.2">
      <c r="B13" s="330" t="s">
        <v>166</v>
      </c>
      <c r="C13" s="350">
        <v>4688705</v>
      </c>
      <c r="D13" s="350">
        <v>4556968</v>
      </c>
      <c r="E13" s="350">
        <v>3114066</v>
      </c>
      <c r="F13" s="521">
        <v>-2.8096670615873678</v>
      </c>
      <c r="G13" s="521">
        <v>-31.663641263225898</v>
      </c>
    </row>
    <row r="14" spans="2:7" ht="18" customHeight="1" x14ac:dyDescent="0.2">
      <c r="B14" s="330" t="s">
        <v>167</v>
      </c>
      <c r="C14" s="350">
        <v>3902050</v>
      </c>
      <c r="D14" s="350">
        <v>3725962</v>
      </c>
      <c r="E14" s="350">
        <v>2743452</v>
      </c>
      <c r="F14" s="521">
        <v>-4.5127048602657576</v>
      </c>
      <c r="G14" s="521">
        <v>-26.369297378770906</v>
      </c>
    </row>
    <row r="15" spans="2:7" ht="18" customHeight="1" x14ac:dyDescent="0.2">
      <c r="B15" s="330" t="s">
        <v>168</v>
      </c>
      <c r="C15" s="350">
        <v>1955697</v>
      </c>
      <c r="D15" s="350">
        <v>1848916</v>
      </c>
      <c r="E15" s="350">
        <v>1491560</v>
      </c>
      <c r="F15" s="521">
        <v>-5.4599971263442137</v>
      </c>
      <c r="G15" s="521">
        <v>-19.327865625047323</v>
      </c>
    </row>
    <row r="16" spans="2:7" ht="18" customHeight="1" thickBot="1" x14ac:dyDescent="0.25">
      <c r="B16" s="206" t="s">
        <v>169</v>
      </c>
      <c r="C16" s="350">
        <v>1438018</v>
      </c>
      <c r="D16" s="350">
        <v>1348731</v>
      </c>
      <c r="E16" s="350">
        <v>1256155</v>
      </c>
      <c r="F16" s="521">
        <v>-6.2090321539786011</v>
      </c>
      <c r="G16" s="521">
        <v>-6.8639335790457849</v>
      </c>
    </row>
    <row r="17" spans="2:7" ht="18" customHeight="1" thickBot="1" x14ac:dyDescent="0.25">
      <c r="B17" s="195" t="s">
        <v>170</v>
      </c>
      <c r="C17" s="354">
        <v>36507184</v>
      </c>
      <c r="D17" s="354">
        <v>35903327</v>
      </c>
      <c r="E17" s="354">
        <v>25432123</v>
      </c>
      <c r="F17" s="522">
        <v>-1.6540771810830439</v>
      </c>
      <c r="G17" s="522">
        <v>-29.164996324713861</v>
      </c>
    </row>
  </sheetData>
  <mergeCells count="3">
    <mergeCell ref="B1:G1"/>
    <mergeCell ref="C3:E3"/>
    <mergeCell ref="F3:G3"/>
  </mergeCells>
  <printOptions horizontalCentered="1"/>
  <pageMargins left="0.74803149606299213" right="0.74803149606299213" top="0.98425196850393704" bottom="0.98425196850393704" header="0.51181102362204722" footer="0.51181102362204722"/>
  <pageSetup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H118"/>
  <sheetViews>
    <sheetView view="pageBreakPreview" zoomScaleSheetLayoutView="100" workbookViewId="0">
      <selection activeCell="J9" sqref="J9"/>
    </sheetView>
  </sheetViews>
  <sheetFormatPr defaultColWidth="9.140625" defaultRowHeight="12" x14ac:dyDescent="0.2"/>
  <cols>
    <col min="1" max="1" width="9.140625" style="244"/>
    <col min="2" max="2" width="29" style="244" customWidth="1"/>
    <col min="3" max="7" width="13" style="244" customWidth="1"/>
    <col min="8" max="8" width="11.85546875" style="244" customWidth="1"/>
    <col min="9" max="10" width="9.140625" style="244" customWidth="1"/>
    <col min="11" max="16384" width="9.140625" style="244"/>
  </cols>
  <sheetData>
    <row r="1" spans="2:8" ht="30" customHeight="1" x14ac:dyDescent="0.2">
      <c r="B1" s="623" t="s">
        <v>677</v>
      </c>
      <c r="C1" s="624"/>
      <c r="D1" s="624"/>
      <c r="E1" s="624"/>
      <c r="F1" s="624"/>
      <c r="G1" s="624"/>
      <c r="H1" s="624"/>
    </row>
    <row r="2" spans="2:8" ht="12.75" customHeight="1" thickBot="1" x14ac:dyDescent="0.25">
      <c r="B2" s="243"/>
      <c r="E2" s="473" t="s">
        <v>0</v>
      </c>
    </row>
    <row r="3" spans="2:8" ht="12.75" customHeight="1" x14ac:dyDescent="0.2">
      <c r="B3" s="608" t="s">
        <v>180</v>
      </c>
      <c r="C3" s="656" t="s">
        <v>181</v>
      </c>
      <c r="D3" s="656"/>
      <c r="E3" s="656"/>
      <c r="F3" s="656"/>
      <c r="G3" s="611" t="s">
        <v>170</v>
      </c>
      <c r="H3" s="671" t="s">
        <v>243</v>
      </c>
    </row>
    <row r="4" spans="2:8" s="239" customFormat="1" ht="12.75" customHeight="1" thickBot="1" x14ac:dyDescent="0.25">
      <c r="B4" s="609"/>
      <c r="C4" s="477" t="s">
        <v>176</v>
      </c>
      <c r="D4" s="477" t="s">
        <v>177</v>
      </c>
      <c r="E4" s="477" t="s">
        <v>178</v>
      </c>
      <c r="F4" s="477" t="s">
        <v>179</v>
      </c>
      <c r="G4" s="612"/>
      <c r="H4" s="672"/>
    </row>
    <row r="5" spans="2:8" s="239" customFormat="1" ht="12.75" customHeight="1" x14ac:dyDescent="0.2">
      <c r="B5" s="547" t="s">
        <v>424</v>
      </c>
      <c r="C5" s="350">
        <v>2127</v>
      </c>
      <c r="D5" s="350">
        <v>171541</v>
      </c>
      <c r="E5" s="350">
        <v>129</v>
      </c>
      <c r="F5" s="350">
        <v>1</v>
      </c>
      <c r="G5" s="351">
        <v>173798</v>
      </c>
      <c r="H5" s="347">
        <v>0.68337983423562398</v>
      </c>
    </row>
    <row r="6" spans="2:8" s="239" customFormat="1" ht="12.75" customHeight="1" x14ac:dyDescent="0.2">
      <c r="B6" s="547" t="s">
        <v>425</v>
      </c>
      <c r="C6" s="350">
        <v>1036</v>
      </c>
      <c r="D6" s="350">
        <v>83763</v>
      </c>
      <c r="E6" s="350">
        <v>334</v>
      </c>
      <c r="F6" s="350">
        <v>3</v>
      </c>
      <c r="G6" s="351">
        <v>85136</v>
      </c>
      <c r="H6" s="347">
        <v>0.33475773925755237</v>
      </c>
    </row>
    <row r="7" spans="2:8" s="239" customFormat="1" ht="12.75" customHeight="1" x14ac:dyDescent="0.2">
      <c r="B7" s="547" t="s">
        <v>426</v>
      </c>
      <c r="C7" s="350">
        <v>3059</v>
      </c>
      <c r="D7" s="350">
        <v>25967</v>
      </c>
      <c r="E7" s="350">
        <v>148</v>
      </c>
      <c r="F7" s="350">
        <v>13</v>
      </c>
      <c r="G7" s="351">
        <v>29187</v>
      </c>
      <c r="H7" s="347">
        <v>0.11476430811537047</v>
      </c>
    </row>
    <row r="8" spans="2:8" s="239" customFormat="1" ht="12.75" customHeight="1" x14ac:dyDescent="0.2">
      <c r="B8" s="547" t="s">
        <v>427</v>
      </c>
      <c r="C8" s="350">
        <v>41</v>
      </c>
      <c r="D8" s="350">
        <v>75179</v>
      </c>
      <c r="E8" s="350">
        <v>129</v>
      </c>
      <c r="F8" s="350">
        <v>0</v>
      </c>
      <c r="G8" s="351">
        <v>75349</v>
      </c>
      <c r="H8" s="347">
        <v>0.29627491185065441</v>
      </c>
    </row>
    <row r="9" spans="2:8" s="239" customFormat="1" ht="12.75" customHeight="1" x14ac:dyDescent="0.2">
      <c r="B9" s="547" t="s">
        <v>428</v>
      </c>
      <c r="C9" s="350">
        <v>1182</v>
      </c>
      <c r="D9" s="350">
        <v>90942</v>
      </c>
      <c r="E9" s="350">
        <v>123</v>
      </c>
      <c r="F9" s="350">
        <v>3</v>
      </c>
      <c r="G9" s="351">
        <v>92250</v>
      </c>
      <c r="H9" s="347">
        <v>0.36273023687405098</v>
      </c>
    </row>
    <row r="10" spans="2:8" s="239" customFormat="1" ht="12.75" customHeight="1" x14ac:dyDescent="0.2">
      <c r="B10" s="547" t="s">
        <v>64</v>
      </c>
      <c r="C10" s="350">
        <v>31</v>
      </c>
      <c r="D10" s="350">
        <v>10295</v>
      </c>
      <c r="E10" s="350">
        <v>14</v>
      </c>
      <c r="F10" s="352"/>
      <c r="G10" s="351">
        <v>10340</v>
      </c>
      <c r="H10" s="347">
        <v>4.0657242810598238E-2</v>
      </c>
    </row>
    <row r="11" spans="2:8" s="239" customFormat="1" ht="12.75" customHeight="1" x14ac:dyDescent="0.2">
      <c r="B11" s="547" t="s">
        <v>429</v>
      </c>
      <c r="C11" s="350">
        <v>574</v>
      </c>
      <c r="D11" s="350">
        <v>99605</v>
      </c>
      <c r="E11" s="350">
        <v>194</v>
      </c>
      <c r="F11" s="350">
        <v>1</v>
      </c>
      <c r="G11" s="351">
        <v>100374</v>
      </c>
      <c r="H11" s="347">
        <v>0.39467408992949587</v>
      </c>
    </row>
    <row r="12" spans="2:8" s="239" customFormat="1" ht="12.75" customHeight="1" thickBot="1" x14ac:dyDescent="0.25">
      <c r="B12" s="547" t="s">
        <v>408</v>
      </c>
      <c r="C12" s="350">
        <v>1583</v>
      </c>
      <c r="D12" s="350">
        <v>89174</v>
      </c>
      <c r="E12" s="350">
        <v>315</v>
      </c>
      <c r="F12" s="350">
        <v>11</v>
      </c>
      <c r="G12" s="351">
        <v>91083</v>
      </c>
      <c r="H12" s="347">
        <v>0.35814155192627845</v>
      </c>
    </row>
    <row r="13" spans="2:8" s="239" customFormat="1" ht="12.75" customHeight="1" thickBot="1" x14ac:dyDescent="0.25">
      <c r="B13" s="109" t="s">
        <v>409</v>
      </c>
      <c r="C13" s="353">
        <v>9633</v>
      </c>
      <c r="D13" s="353">
        <v>646466</v>
      </c>
      <c r="E13" s="353">
        <v>1386</v>
      </c>
      <c r="F13" s="353">
        <v>32</v>
      </c>
      <c r="G13" s="354">
        <v>657517</v>
      </c>
      <c r="H13" s="348">
        <v>2.5853799149996246</v>
      </c>
    </row>
    <row r="14" spans="2:8" s="239" customFormat="1" ht="12.75" customHeight="1" x14ac:dyDescent="0.2">
      <c r="B14" s="547" t="s">
        <v>430</v>
      </c>
      <c r="C14" s="350">
        <v>5016</v>
      </c>
      <c r="D14" s="350">
        <v>57317</v>
      </c>
      <c r="E14" s="350">
        <v>207</v>
      </c>
      <c r="F14" s="350">
        <v>16</v>
      </c>
      <c r="G14" s="351">
        <v>62556</v>
      </c>
      <c r="H14" s="347">
        <v>0.24597238696903126</v>
      </c>
    </row>
    <row r="15" spans="2:8" s="239" customFormat="1" ht="12.75" customHeight="1" x14ac:dyDescent="0.2">
      <c r="B15" s="547" t="s">
        <v>431</v>
      </c>
      <c r="C15" s="350">
        <v>7557</v>
      </c>
      <c r="D15" s="350">
        <v>34700</v>
      </c>
      <c r="E15" s="350">
        <v>377</v>
      </c>
      <c r="F15" s="350">
        <v>13</v>
      </c>
      <c r="G15" s="351">
        <v>42647</v>
      </c>
      <c r="H15" s="347">
        <v>0.16768950040073335</v>
      </c>
    </row>
    <row r="16" spans="2:8" s="239" customFormat="1" ht="12.75" customHeight="1" x14ac:dyDescent="0.2">
      <c r="B16" s="547" t="s">
        <v>432</v>
      </c>
      <c r="C16" s="350">
        <v>3513</v>
      </c>
      <c r="D16" s="350">
        <v>15871</v>
      </c>
      <c r="E16" s="350">
        <v>193</v>
      </c>
      <c r="F16" s="350">
        <v>13</v>
      </c>
      <c r="G16" s="351">
        <v>19590</v>
      </c>
      <c r="H16" s="347">
        <v>7.702856737520497E-2</v>
      </c>
    </row>
    <row r="17" spans="2:8" s="239" customFormat="1" ht="12.75" customHeight="1" x14ac:dyDescent="0.2">
      <c r="B17" s="547" t="s">
        <v>433</v>
      </c>
      <c r="C17" s="350">
        <v>3131</v>
      </c>
      <c r="D17" s="350">
        <v>7216</v>
      </c>
      <c r="E17" s="350">
        <v>118</v>
      </c>
      <c r="F17" s="350">
        <v>13</v>
      </c>
      <c r="G17" s="351">
        <v>10478</v>
      </c>
      <c r="H17" s="347">
        <v>4.1199863652751287E-2</v>
      </c>
    </row>
    <row r="18" spans="2:8" s="239" customFormat="1" ht="12.75" customHeight="1" x14ac:dyDescent="0.2">
      <c r="B18" s="547" t="s">
        <v>74</v>
      </c>
      <c r="C18" s="350">
        <v>709</v>
      </c>
      <c r="D18" s="350">
        <v>4260</v>
      </c>
      <c r="E18" s="350">
        <v>43</v>
      </c>
      <c r="F18" s="352"/>
      <c r="G18" s="351">
        <v>5012</v>
      </c>
      <c r="H18" s="347">
        <v>1.9707359861384752E-2</v>
      </c>
    </row>
    <row r="19" spans="2:8" s="239" customFormat="1" ht="12.75" customHeight="1" thickBot="1" x14ac:dyDescent="0.25">
      <c r="B19" s="547" t="s">
        <v>410</v>
      </c>
      <c r="C19" s="350">
        <v>2713</v>
      </c>
      <c r="D19" s="350">
        <v>11370</v>
      </c>
      <c r="E19" s="350">
        <v>172</v>
      </c>
      <c r="F19" s="350">
        <v>3</v>
      </c>
      <c r="G19" s="351">
        <v>14258</v>
      </c>
      <c r="H19" s="347">
        <v>5.6062956285639232E-2</v>
      </c>
    </row>
    <row r="20" spans="2:8" s="239" customFormat="1" ht="12.75" customHeight="1" thickBot="1" x14ac:dyDescent="0.25">
      <c r="B20" s="109" t="s">
        <v>411</v>
      </c>
      <c r="C20" s="353">
        <v>22639</v>
      </c>
      <c r="D20" s="353">
        <v>130734</v>
      </c>
      <c r="E20" s="353">
        <v>1110</v>
      </c>
      <c r="F20" s="353">
        <v>58</v>
      </c>
      <c r="G20" s="354">
        <v>154541</v>
      </c>
      <c r="H20" s="348">
        <v>0.60766063454474484</v>
      </c>
    </row>
    <row r="21" spans="2:8" s="239" customFormat="1" ht="12.75" customHeight="1" thickBot="1" x14ac:dyDescent="0.25">
      <c r="B21" s="109" t="s">
        <v>412</v>
      </c>
      <c r="C21" s="353">
        <v>1235</v>
      </c>
      <c r="D21" s="353">
        <v>11493</v>
      </c>
      <c r="E21" s="353">
        <v>253</v>
      </c>
      <c r="F21" s="353">
        <v>6</v>
      </c>
      <c r="G21" s="354">
        <v>12987</v>
      </c>
      <c r="H21" s="348">
        <v>5.1065339688707863E-2</v>
      </c>
    </row>
    <row r="22" spans="2:8" s="239" customFormat="1" ht="12.75" customHeight="1" thickBot="1" x14ac:dyDescent="0.25">
      <c r="B22" s="109" t="s">
        <v>413</v>
      </c>
      <c r="C22" s="353">
        <v>2497</v>
      </c>
      <c r="D22" s="353">
        <v>5077</v>
      </c>
      <c r="E22" s="353">
        <v>57</v>
      </c>
      <c r="F22" s="353">
        <v>4</v>
      </c>
      <c r="G22" s="354">
        <v>7635</v>
      </c>
      <c r="H22" s="348">
        <v>3.0021087897380803E-2</v>
      </c>
    </row>
    <row r="23" spans="2:8" s="239" customFormat="1" ht="12.75" customHeight="1" thickBot="1" x14ac:dyDescent="0.25">
      <c r="B23" s="109" t="s">
        <v>414</v>
      </c>
      <c r="C23" s="353">
        <v>26371</v>
      </c>
      <c r="D23" s="353">
        <v>147304</v>
      </c>
      <c r="E23" s="353">
        <v>1420</v>
      </c>
      <c r="F23" s="353">
        <v>68</v>
      </c>
      <c r="G23" s="354">
        <v>175163</v>
      </c>
      <c r="H23" s="348">
        <v>0.68874706213083348</v>
      </c>
    </row>
    <row r="24" spans="2:8" s="239" customFormat="1" ht="12.75" customHeight="1" x14ac:dyDescent="0.2">
      <c r="B24" s="547" t="s">
        <v>434</v>
      </c>
      <c r="C24" s="350">
        <v>193</v>
      </c>
      <c r="D24" s="350">
        <v>41032</v>
      </c>
      <c r="E24" s="350">
        <v>206</v>
      </c>
      <c r="F24" s="352"/>
      <c r="G24" s="351">
        <v>41431</v>
      </c>
      <c r="H24" s="347">
        <v>0.16290814573364559</v>
      </c>
    </row>
    <row r="25" spans="2:8" s="239" customFormat="1" ht="12.75" customHeight="1" x14ac:dyDescent="0.2">
      <c r="B25" s="547" t="s">
        <v>415</v>
      </c>
      <c r="C25" s="350">
        <v>88</v>
      </c>
      <c r="D25" s="350">
        <v>38090</v>
      </c>
      <c r="E25" s="350">
        <v>453</v>
      </c>
      <c r="F25" s="350">
        <v>0</v>
      </c>
      <c r="G25" s="351">
        <v>38631</v>
      </c>
      <c r="H25" s="347">
        <v>0.15189844748706194</v>
      </c>
    </row>
    <row r="26" spans="2:8" s="239" customFormat="1" ht="12.75" customHeight="1" x14ac:dyDescent="0.2">
      <c r="B26" s="547" t="s">
        <v>435</v>
      </c>
      <c r="C26" s="350">
        <v>307</v>
      </c>
      <c r="D26" s="350">
        <v>334528</v>
      </c>
      <c r="E26" s="350">
        <v>90346</v>
      </c>
      <c r="F26" s="350">
        <v>22</v>
      </c>
      <c r="G26" s="351">
        <v>425203</v>
      </c>
      <c r="H26" s="347">
        <v>1.6719131155507545</v>
      </c>
    </row>
    <row r="27" spans="2:8" s="239" customFormat="1" ht="12.75" customHeight="1" x14ac:dyDescent="0.2">
      <c r="B27" s="547" t="s">
        <v>436</v>
      </c>
      <c r="C27" s="350">
        <v>8734</v>
      </c>
      <c r="D27" s="350">
        <v>284302</v>
      </c>
      <c r="E27" s="350">
        <v>1002</v>
      </c>
      <c r="F27" s="350">
        <v>3</v>
      </c>
      <c r="G27" s="351">
        <v>294041</v>
      </c>
      <c r="H27" s="347">
        <v>1.1561795293298951</v>
      </c>
    </row>
    <row r="28" spans="2:8" s="239" customFormat="1" ht="12.75" customHeight="1" x14ac:dyDescent="0.2">
      <c r="B28" s="552" t="s">
        <v>568</v>
      </c>
      <c r="C28" s="350">
        <v>37</v>
      </c>
      <c r="D28" s="350">
        <v>32864</v>
      </c>
      <c r="E28" s="350">
        <v>103</v>
      </c>
      <c r="F28" s="350">
        <v>0</v>
      </c>
      <c r="G28" s="351">
        <v>33004</v>
      </c>
      <c r="H28" s="347">
        <v>0.12977288604651685</v>
      </c>
    </row>
    <row r="29" spans="2:8" s="239" customFormat="1" ht="12.75" customHeight="1" x14ac:dyDescent="0.2">
      <c r="B29" s="547" t="s">
        <v>437</v>
      </c>
      <c r="C29" s="350">
        <v>374</v>
      </c>
      <c r="D29" s="350">
        <v>179194</v>
      </c>
      <c r="E29" s="350">
        <v>521</v>
      </c>
      <c r="F29" s="350">
        <v>1</v>
      </c>
      <c r="G29" s="351">
        <v>180090</v>
      </c>
      <c r="H29" s="347">
        <v>0.70812019900973266</v>
      </c>
    </row>
    <row r="30" spans="2:8" s="239" customFormat="1" ht="12.75" customHeight="1" x14ac:dyDescent="0.2">
      <c r="B30" s="547" t="s">
        <v>438</v>
      </c>
      <c r="C30" s="350">
        <v>9278</v>
      </c>
      <c r="D30" s="350">
        <v>212358</v>
      </c>
      <c r="E30" s="350">
        <v>884</v>
      </c>
      <c r="F30" s="350">
        <v>2</v>
      </c>
      <c r="G30" s="351">
        <v>222522</v>
      </c>
      <c r="H30" s="347">
        <v>0.8749643118665319</v>
      </c>
    </row>
    <row r="31" spans="2:8" s="239" customFormat="1" ht="12.75" customHeight="1" x14ac:dyDescent="0.2">
      <c r="B31" s="547" t="s">
        <v>439</v>
      </c>
      <c r="C31" s="350">
        <v>2960</v>
      </c>
      <c r="D31" s="350">
        <v>186881</v>
      </c>
      <c r="E31" s="350">
        <v>1362</v>
      </c>
      <c r="F31" s="350">
        <v>3</v>
      </c>
      <c r="G31" s="351">
        <v>191206</v>
      </c>
      <c r="H31" s="347">
        <v>0.75182870104866983</v>
      </c>
    </row>
    <row r="32" spans="2:8" s="239" customFormat="1" ht="12.75" customHeight="1" x14ac:dyDescent="0.2">
      <c r="B32" s="547" t="s">
        <v>440</v>
      </c>
      <c r="C32" s="350">
        <v>572</v>
      </c>
      <c r="D32" s="350">
        <v>530039</v>
      </c>
      <c r="E32" s="350">
        <v>3475</v>
      </c>
      <c r="F32" s="350">
        <v>0</v>
      </c>
      <c r="G32" s="351">
        <v>534086</v>
      </c>
      <c r="H32" s="347">
        <v>2.1000448920446004</v>
      </c>
    </row>
    <row r="33" spans="2:8" s="239" customFormat="1" ht="12.75" customHeight="1" x14ac:dyDescent="0.2">
      <c r="B33" s="547" t="s">
        <v>441</v>
      </c>
      <c r="C33" s="350">
        <v>409</v>
      </c>
      <c r="D33" s="350">
        <v>201757</v>
      </c>
      <c r="E33" s="350">
        <v>610</v>
      </c>
      <c r="F33" s="352"/>
      <c r="G33" s="351">
        <v>202776</v>
      </c>
      <c r="H33" s="347">
        <v>0.79732234701758875</v>
      </c>
    </row>
    <row r="34" spans="2:8" s="239" customFormat="1" ht="12.75" customHeight="1" x14ac:dyDescent="0.2">
      <c r="B34" s="547" t="s">
        <v>76</v>
      </c>
      <c r="C34" s="350">
        <v>7</v>
      </c>
      <c r="D34" s="350">
        <v>24336</v>
      </c>
      <c r="E34" s="350">
        <v>60</v>
      </c>
      <c r="F34" s="352"/>
      <c r="G34" s="351">
        <v>24403</v>
      </c>
      <c r="H34" s="347">
        <v>9.5953452254064667E-2</v>
      </c>
    </row>
    <row r="35" spans="2:8" s="239" customFormat="1" ht="12.75" customHeight="1" thickBot="1" x14ac:dyDescent="0.25">
      <c r="B35" s="547" t="s">
        <v>416</v>
      </c>
      <c r="C35" s="350">
        <v>5362</v>
      </c>
      <c r="D35" s="350">
        <v>216803</v>
      </c>
      <c r="E35" s="350">
        <v>172756</v>
      </c>
      <c r="F35" s="350">
        <v>5</v>
      </c>
      <c r="G35" s="351">
        <v>394926</v>
      </c>
      <c r="H35" s="347">
        <v>1.5528628891893925</v>
      </c>
    </row>
    <row r="36" spans="2:8" s="239" customFormat="1" ht="12.75" customHeight="1" thickBot="1" x14ac:dyDescent="0.25">
      <c r="B36" s="109" t="s">
        <v>417</v>
      </c>
      <c r="C36" s="353">
        <v>28321</v>
      </c>
      <c r="D36" s="353">
        <v>2282184</v>
      </c>
      <c r="E36" s="353">
        <v>271778</v>
      </c>
      <c r="F36" s="353">
        <v>36</v>
      </c>
      <c r="G36" s="354">
        <v>2582319</v>
      </c>
      <c r="H36" s="348">
        <v>10.153768916578455</v>
      </c>
    </row>
    <row r="37" spans="2:8" s="239" customFormat="1" ht="12.75" customHeight="1" x14ac:dyDescent="0.2">
      <c r="B37" s="547" t="s">
        <v>442</v>
      </c>
      <c r="C37" s="350">
        <v>99</v>
      </c>
      <c r="D37" s="350">
        <v>8794</v>
      </c>
      <c r="E37" s="350">
        <v>16</v>
      </c>
      <c r="F37" s="352"/>
      <c r="G37" s="351">
        <v>8909</v>
      </c>
      <c r="H37" s="347">
        <v>3.5030500599576374E-2</v>
      </c>
    </row>
    <row r="38" spans="2:8" s="239" customFormat="1" ht="12.75" customHeight="1" x14ac:dyDescent="0.2">
      <c r="B38" s="547" t="s">
        <v>443</v>
      </c>
      <c r="C38" s="350">
        <v>3533</v>
      </c>
      <c r="D38" s="350">
        <v>156836</v>
      </c>
      <c r="E38" s="350">
        <v>749</v>
      </c>
      <c r="F38" s="350">
        <v>13</v>
      </c>
      <c r="G38" s="351">
        <v>161131</v>
      </c>
      <c r="H38" s="347">
        <v>0.63357274577509715</v>
      </c>
    </row>
    <row r="39" spans="2:8" s="239" customFormat="1" ht="12.75" customHeight="1" x14ac:dyDescent="0.2">
      <c r="B39" s="547" t="s">
        <v>444</v>
      </c>
      <c r="C39" s="350">
        <v>5509</v>
      </c>
      <c r="D39" s="350">
        <v>41581</v>
      </c>
      <c r="E39" s="350">
        <v>144</v>
      </c>
      <c r="F39" s="350">
        <v>6</v>
      </c>
      <c r="G39" s="351">
        <v>47240</v>
      </c>
      <c r="H39" s="347">
        <v>0.18574933756021864</v>
      </c>
    </row>
    <row r="40" spans="2:8" s="239" customFormat="1" ht="12.75" customHeight="1" x14ac:dyDescent="0.2">
      <c r="B40" s="547" t="s">
        <v>445</v>
      </c>
      <c r="C40" s="350">
        <v>29957</v>
      </c>
      <c r="D40" s="350">
        <v>28539</v>
      </c>
      <c r="E40" s="350">
        <v>103</v>
      </c>
      <c r="F40" s="352"/>
      <c r="G40" s="351">
        <v>58599</v>
      </c>
      <c r="H40" s="347">
        <v>0.23041332412555571</v>
      </c>
    </row>
    <row r="41" spans="2:8" s="239" customFormat="1" ht="12.75" customHeight="1" x14ac:dyDescent="0.2">
      <c r="B41" s="547" t="s">
        <v>446</v>
      </c>
      <c r="C41" s="350">
        <v>13930</v>
      </c>
      <c r="D41" s="350">
        <v>64495</v>
      </c>
      <c r="E41" s="350">
        <v>246</v>
      </c>
      <c r="F41" s="350">
        <v>5</v>
      </c>
      <c r="G41" s="351">
        <v>78676</v>
      </c>
      <c r="H41" s="347">
        <v>0.30935679258864862</v>
      </c>
    </row>
    <row r="42" spans="2:8" s="239" customFormat="1" ht="12.75" customHeight="1" x14ac:dyDescent="0.2">
      <c r="B42" s="547" t="s">
        <v>274</v>
      </c>
      <c r="C42" s="350">
        <v>4855</v>
      </c>
      <c r="D42" s="350">
        <v>897582</v>
      </c>
      <c r="E42" s="350">
        <v>754485</v>
      </c>
      <c r="F42" s="350">
        <v>83</v>
      </c>
      <c r="G42" s="351">
        <v>1657005</v>
      </c>
      <c r="H42" s="347">
        <v>6.5154018011001282</v>
      </c>
    </row>
    <row r="43" spans="2:8" s="239" customFormat="1" ht="12.75" customHeight="1" x14ac:dyDescent="0.2">
      <c r="B43" s="547" t="s">
        <v>447</v>
      </c>
      <c r="C43" s="350">
        <v>1049</v>
      </c>
      <c r="D43" s="350">
        <v>48251</v>
      </c>
      <c r="E43" s="350">
        <v>313</v>
      </c>
      <c r="F43" s="350">
        <v>43</v>
      </c>
      <c r="G43" s="351">
        <v>49656</v>
      </c>
      <c r="H43" s="347">
        <v>0.1952491343329851</v>
      </c>
    </row>
    <row r="44" spans="2:8" s="239" customFormat="1" ht="12.75" customHeight="1" x14ac:dyDescent="0.2">
      <c r="B44" s="547" t="s">
        <v>51</v>
      </c>
      <c r="C44" s="350">
        <v>560</v>
      </c>
      <c r="D44" s="350">
        <v>53517</v>
      </c>
      <c r="E44" s="350">
        <v>172</v>
      </c>
      <c r="F44" s="350">
        <v>1</v>
      </c>
      <c r="G44" s="351">
        <v>54250</v>
      </c>
      <c r="H44" s="347">
        <v>0.21331290352755844</v>
      </c>
    </row>
    <row r="45" spans="2:8" s="239" customFormat="1" ht="12.75" customHeight="1" x14ac:dyDescent="0.2">
      <c r="B45" s="547" t="s">
        <v>448</v>
      </c>
      <c r="C45" s="350">
        <v>692</v>
      </c>
      <c r="D45" s="350">
        <v>12944</v>
      </c>
      <c r="E45" s="350">
        <v>2405</v>
      </c>
      <c r="F45" s="350">
        <v>8</v>
      </c>
      <c r="G45" s="351">
        <v>16049</v>
      </c>
      <c r="H45" s="347">
        <v>6.3105231128364705E-2</v>
      </c>
    </row>
    <row r="46" spans="2:8" s="239" customFormat="1" ht="12.75" customHeight="1" x14ac:dyDescent="0.2">
      <c r="B46" s="547" t="s">
        <v>449</v>
      </c>
      <c r="C46" s="350">
        <v>865</v>
      </c>
      <c r="D46" s="350">
        <v>10855</v>
      </c>
      <c r="E46" s="350">
        <v>158</v>
      </c>
      <c r="F46" s="350">
        <v>7</v>
      </c>
      <c r="G46" s="351">
        <v>11885</v>
      </c>
      <c r="H46" s="347">
        <v>4.6732237021659573E-2</v>
      </c>
    </row>
    <row r="47" spans="2:8" s="239" customFormat="1" ht="12.75" customHeight="1" thickBot="1" x14ac:dyDescent="0.25">
      <c r="B47" s="547" t="s">
        <v>418</v>
      </c>
      <c r="C47" s="350">
        <v>3173</v>
      </c>
      <c r="D47" s="350">
        <v>118136</v>
      </c>
      <c r="E47" s="350">
        <v>1645</v>
      </c>
      <c r="F47" s="350">
        <v>3</v>
      </c>
      <c r="G47" s="351">
        <v>122957</v>
      </c>
      <c r="H47" s="347">
        <v>0.48347123832328115</v>
      </c>
    </row>
    <row r="48" spans="2:8" s="239" customFormat="1" ht="12.75" customHeight="1" thickBot="1" x14ac:dyDescent="0.25">
      <c r="B48" s="109" t="s">
        <v>419</v>
      </c>
      <c r="C48" s="353">
        <v>64222</v>
      </c>
      <c r="D48" s="353">
        <v>1441530</v>
      </c>
      <c r="E48" s="353">
        <v>760436</v>
      </c>
      <c r="F48" s="353">
        <v>169</v>
      </c>
      <c r="G48" s="354">
        <v>2266357</v>
      </c>
      <c r="H48" s="348">
        <v>8.9113952460830745</v>
      </c>
    </row>
    <row r="49" spans="2:8" s="239" customFormat="1" ht="12.75" customHeight="1" thickBot="1" x14ac:dyDescent="0.25">
      <c r="B49" s="109" t="s">
        <v>420</v>
      </c>
      <c r="C49" s="353">
        <v>92543</v>
      </c>
      <c r="D49" s="353">
        <v>3723714</v>
      </c>
      <c r="E49" s="353">
        <v>1032214</v>
      </c>
      <c r="F49" s="353">
        <v>205</v>
      </c>
      <c r="G49" s="354">
        <v>4848676</v>
      </c>
      <c r="H49" s="348">
        <v>19.065164162661528</v>
      </c>
    </row>
    <row r="50" spans="2:8" s="239" customFormat="1" ht="12.75" customHeight="1" x14ac:dyDescent="0.2">
      <c r="B50" s="547" t="s">
        <v>278</v>
      </c>
      <c r="C50" s="350">
        <v>118673</v>
      </c>
      <c r="D50" s="350">
        <v>3570751</v>
      </c>
      <c r="E50" s="350">
        <v>238515</v>
      </c>
      <c r="F50" s="350">
        <v>1015</v>
      </c>
      <c r="G50" s="351">
        <v>3928954</v>
      </c>
      <c r="H50" s="347">
        <v>15.448784987395666</v>
      </c>
    </row>
    <row r="51" spans="2:8" s="239" customFormat="1" ht="12.75" customHeight="1" x14ac:dyDescent="0.2">
      <c r="B51" s="547" t="s">
        <v>450</v>
      </c>
      <c r="C51" s="350">
        <v>4398</v>
      </c>
      <c r="D51" s="350">
        <v>257331</v>
      </c>
      <c r="E51" s="350">
        <v>51855</v>
      </c>
      <c r="F51" s="350">
        <v>376</v>
      </c>
      <c r="G51" s="351">
        <v>313960</v>
      </c>
      <c r="H51" s="347">
        <v>1.2345017362490736</v>
      </c>
    </row>
    <row r="52" spans="2:8" s="239" customFormat="1" ht="12.75" customHeight="1" x14ac:dyDescent="0.2">
      <c r="B52" s="547" t="s">
        <v>451</v>
      </c>
      <c r="C52" s="350">
        <v>10509</v>
      </c>
      <c r="D52" s="350">
        <v>365805</v>
      </c>
      <c r="E52" s="350">
        <v>38810</v>
      </c>
      <c r="F52" s="350">
        <v>48</v>
      </c>
      <c r="G52" s="351">
        <v>415172</v>
      </c>
      <c r="H52" s="347">
        <v>1.6324708715823686</v>
      </c>
    </row>
    <row r="53" spans="2:8" s="239" customFormat="1" ht="12.75" customHeight="1" x14ac:dyDescent="0.2">
      <c r="B53" s="547" t="s">
        <v>452</v>
      </c>
      <c r="C53" s="350">
        <v>1139</v>
      </c>
      <c r="D53" s="350">
        <v>83434</v>
      </c>
      <c r="E53" s="350">
        <v>3301</v>
      </c>
      <c r="F53" s="350">
        <v>17</v>
      </c>
      <c r="G53" s="351">
        <v>87891</v>
      </c>
      <c r="H53" s="347">
        <v>0.34559049592517305</v>
      </c>
    </row>
    <row r="54" spans="2:8" s="239" customFormat="1" ht="12.75" customHeight="1" x14ac:dyDescent="0.2">
      <c r="B54" s="547" t="s">
        <v>453</v>
      </c>
      <c r="C54" s="350">
        <v>9110</v>
      </c>
      <c r="D54" s="350">
        <v>319130</v>
      </c>
      <c r="E54" s="350">
        <v>4008</v>
      </c>
      <c r="F54" s="350">
        <v>27</v>
      </c>
      <c r="G54" s="351">
        <v>332275</v>
      </c>
      <c r="H54" s="347">
        <v>1.3065169588869949</v>
      </c>
    </row>
    <row r="55" spans="2:8" s="239" customFormat="1" ht="12.75" customHeight="1" x14ac:dyDescent="0.2">
      <c r="B55" s="547" t="s">
        <v>454</v>
      </c>
      <c r="C55" s="350">
        <v>4656</v>
      </c>
      <c r="D55" s="350">
        <v>117204</v>
      </c>
      <c r="E55" s="350">
        <v>911</v>
      </c>
      <c r="F55" s="350">
        <v>15</v>
      </c>
      <c r="G55" s="351">
        <v>122786</v>
      </c>
      <c r="H55" s="347">
        <v>0.48279886032322195</v>
      </c>
    </row>
    <row r="56" spans="2:8" s="239" customFormat="1" ht="12.75" customHeight="1" x14ac:dyDescent="0.2">
      <c r="B56" s="547" t="s">
        <v>455</v>
      </c>
      <c r="C56" s="350">
        <v>17498</v>
      </c>
      <c r="D56" s="350">
        <v>478557</v>
      </c>
      <c r="E56" s="350">
        <v>65794</v>
      </c>
      <c r="F56" s="350">
        <v>133</v>
      </c>
      <c r="G56" s="351">
        <v>561982</v>
      </c>
      <c r="H56" s="347">
        <v>2.2097329428612782</v>
      </c>
    </row>
    <row r="57" spans="2:8" s="239" customFormat="1" ht="12.75" customHeight="1" x14ac:dyDescent="0.2">
      <c r="B57" s="547" t="s">
        <v>456</v>
      </c>
      <c r="C57" s="350">
        <v>23024</v>
      </c>
      <c r="D57" s="350">
        <v>834108</v>
      </c>
      <c r="E57" s="350">
        <v>58376</v>
      </c>
      <c r="F57" s="350">
        <v>135</v>
      </c>
      <c r="G57" s="351">
        <v>915643</v>
      </c>
      <c r="H57" s="347">
        <v>3.6003404041416438</v>
      </c>
    </row>
    <row r="58" spans="2:8" s="239" customFormat="1" ht="12.75" customHeight="1" x14ac:dyDescent="0.2">
      <c r="B58" s="547" t="s">
        <v>457</v>
      </c>
      <c r="C58" s="350">
        <v>154789</v>
      </c>
      <c r="D58" s="350">
        <v>1546944</v>
      </c>
      <c r="E58" s="350">
        <v>18851</v>
      </c>
      <c r="F58" s="350">
        <v>203</v>
      </c>
      <c r="G58" s="351">
        <v>1720787</v>
      </c>
      <c r="H58" s="347">
        <v>6.7661948630871285</v>
      </c>
    </row>
    <row r="59" spans="2:8" s="239" customFormat="1" ht="12.75" customHeight="1" x14ac:dyDescent="0.2">
      <c r="B59" s="547" t="s">
        <v>458</v>
      </c>
      <c r="C59" s="350">
        <v>6718</v>
      </c>
      <c r="D59" s="350">
        <v>47278</v>
      </c>
      <c r="E59" s="350">
        <v>411</v>
      </c>
      <c r="F59" s="350">
        <v>11</v>
      </c>
      <c r="G59" s="351">
        <v>54418</v>
      </c>
      <c r="H59" s="347">
        <v>0.21397348542235345</v>
      </c>
    </row>
    <row r="60" spans="2:8" s="239" customFormat="1" ht="12.75" customHeight="1" x14ac:dyDescent="0.2">
      <c r="B60" s="547" t="s">
        <v>459</v>
      </c>
      <c r="C60" s="350">
        <v>15677</v>
      </c>
      <c r="D60" s="350">
        <v>90926</v>
      </c>
      <c r="E60" s="350">
        <v>1358</v>
      </c>
      <c r="F60" s="350">
        <v>64</v>
      </c>
      <c r="G60" s="351">
        <v>108025</v>
      </c>
      <c r="H60" s="347">
        <v>0.42475809038828571</v>
      </c>
    </row>
    <row r="61" spans="2:8" s="239" customFormat="1" ht="12.75" customHeight="1" x14ac:dyDescent="0.2">
      <c r="B61" s="547" t="s">
        <v>460</v>
      </c>
      <c r="C61" s="350">
        <v>9814</v>
      </c>
      <c r="D61" s="350">
        <v>305999</v>
      </c>
      <c r="E61" s="350">
        <v>6625</v>
      </c>
      <c r="F61" s="350">
        <v>26</v>
      </c>
      <c r="G61" s="351">
        <v>322464</v>
      </c>
      <c r="H61" s="347">
        <v>1.2679397626379834</v>
      </c>
    </row>
    <row r="62" spans="2:8" s="239" customFormat="1" ht="12.75" customHeight="1" x14ac:dyDescent="0.2">
      <c r="B62" s="547" t="s">
        <v>461</v>
      </c>
      <c r="C62" s="350">
        <v>6605</v>
      </c>
      <c r="D62" s="350">
        <v>206522</v>
      </c>
      <c r="E62" s="350">
        <v>5748</v>
      </c>
      <c r="F62" s="350">
        <v>81</v>
      </c>
      <c r="G62" s="351">
        <v>218956</v>
      </c>
      <c r="H62" s="347">
        <v>0.86094267474249009</v>
      </c>
    </row>
    <row r="63" spans="2:8" s="239" customFormat="1" ht="12.75" customHeight="1" x14ac:dyDescent="0.2">
      <c r="B63" s="547" t="s">
        <v>462</v>
      </c>
      <c r="C63" s="350">
        <v>23039</v>
      </c>
      <c r="D63" s="350">
        <v>190408</v>
      </c>
      <c r="E63" s="350">
        <v>3723</v>
      </c>
      <c r="F63" s="350">
        <v>72</v>
      </c>
      <c r="G63" s="351">
        <v>217242</v>
      </c>
      <c r="H63" s="347">
        <v>0.8542031666015456</v>
      </c>
    </row>
    <row r="64" spans="2:8" s="239" customFormat="1" ht="12.75" customHeight="1" x14ac:dyDescent="0.2">
      <c r="B64" s="547" t="s">
        <v>463</v>
      </c>
      <c r="C64" s="350">
        <v>155</v>
      </c>
      <c r="D64" s="350">
        <v>3128</v>
      </c>
      <c r="E64" s="350">
        <v>32</v>
      </c>
      <c r="F64" s="352"/>
      <c r="G64" s="351">
        <v>3315</v>
      </c>
      <c r="H64" s="347">
        <v>1.3034696316937442E-2</v>
      </c>
    </row>
    <row r="65" spans="2:8" s="239" customFormat="1" ht="12.75" customHeight="1" x14ac:dyDescent="0.2">
      <c r="B65" s="116" t="s">
        <v>464</v>
      </c>
      <c r="C65" s="530">
        <v>422</v>
      </c>
      <c r="D65" s="530">
        <v>4442</v>
      </c>
      <c r="E65" s="530">
        <v>56</v>
      </c>
      <c r="F65" s="530">
        <v>2</v>
      </c>
      <c r="G65" s="565">
        <v>4922</v>
      </c>
      <c r="H65" s="566">
        <v>1.9353476703458852E-2</v>
      </c>
    </row>
    <row r="66" spans="2:8" ht="30" customHeight="1" x14ac:dyDescent="0.2">
      <c r="B66" s="623" t="s">
        <v>677</v>
      </c>
      <c r="C66" s="624"/>
      <c r="D66" s="624"/>
      <c r="E66" s="624"/>
      <c r="F66" s="624"/>
      <c r="G66" s="624"/>
      <c r="H66" s="624"/>
    </row>
    <row r="67" spans="2:8" ht="12.75" customHeight="1" thickBot="1" x14ac:dyDescent="0.25">
      <c r="B67" s="243"/>
    </row>
    <row r="68" spans="2:8" s="239" customFormat="1" ht="12.75" customHeight="1" x14ac:dyDescent="0.2">
      <c r="B68" s="608" t="s">
        <v>180</v>
      </c>
      <c r="C68" s="656" t="s">
        <v>181</v>
      </c>
      <c r="D68" s="656"/>
      <c r="E68" s="656"/>
      <c r="F68" s="656"/>
      <c r="G68" s="611" t="s">
        <v>170</v>
      </c>
      <c r="H68" s="671" t="s">
        <v>249</v>
      </c>
    </row>
    <row r="69" spans="2:8" s="239" customFormat="1" ht="12.75" customHeight="1" thickBot="1" x14ac:dyDescent="0.25">
      <c r="B69" s="609"/>
      <c r="C69" s="477" t="s">
        <v>176</v>
      </c>
      <c r="D69" s="477" t="s">
        <v>177</v>
      </c>
      <c r="E69" s="477" t="s">
        <v>178</v>
      </c>
      <c r="F69" s="477" t="s">
        <v>179</v>
      </c>
      <c r="G69" s="612"/>
      <c r="H69" s="672"/>
    </row>
    <row r="70" spans="2:8" s="239" customFormat="1" ht="12.75" customHeight="1" x14ac:dyDescent="0.2">
      <c r="B70" s="547" t="s">
        <v>465</v>
      </c>
      <c r="C70" s="350">
        <v>1229</v>
      </c>
      <c r="D70" s="350">
        <v>55383</v>
      </c>
      <c r="E70" s="350">
        <v>8520</v>
      </c>
      <c r="F70" s="350">
        <v>52</v>
      </c>
      <c r="G70" s="355">
        <v>65184</v>
      </c>
      <c r="H70" s="347">
        <v>0.25630577518046765</v>
      </c>
    </row>
    <row r="71" spans="2:8" s="239" customFormat="1" ht="12.75" customHeight="1" x14ac:dyDescent="0.2">
      <c r="B71" s="547" t="s">
        <v>466</v>
      </c>
      <c r="C71" s="350">
        <v>7035</v>
      </c>
      <c r="D71" s="350">
        <v>148280</v>
      </c>
      <c r="E71" s="350">
        <v>2123</v>
      </c>
      <c r="F71" s="350">
        <v>12</v>
      </c>
      <c r="G71" s="351">
        <v>157450</v>
      </c>
      <c r="H71" s="347">
        <v>0.61909892461592764</v>
      </c>
    </row>
    <row r="72" spans="2:8" s="239" customFormat="1" ht="12.75" customHeight="1" x14ac:dyDescent="0.2">
      <c r="B72" s="547" t="s">
        <v>467</v>
      </c>
      <c r="C72" s="350">
        <v>10617</v>
      </c>
      <c r="D72" s="350">
        <v>180056</v>
      </c>
      <c r="E72" s="350">
        <v>14988</v>
      </c>
      <c r="F72" s="350">
        <v>8</v>
      </c>
      <c r="G72" s="351">
        <v>205669</v>
      </c>
      <c r="H72" s="347">
        <v>0.80869772452736255</v>
      </c>
    </row>
    <row r="73" spans="2:8" s="239" customFormat="1" ht="12.75" customHeight="1" x14ac:dyDescent="0.2">
      <c r="B73" s="547" t="s">
        <v>468</v>
      </c>
      <c r="C73" s="350">
        <v>3566</v>
      </c>
      <c r="D73" s="350">
        <v>23297</v>
      </c>
      <c r="E73" s="350">
        <v>311</v>
      </c>
      <c r="F73" s="350">
        <v>22</v>
      </c>
      <c r="G73" s="351">
        <v>27196</v>
      </c>
      <c r="H73" s="347">
        <v>0.10693562625503188</v>
      </c>
    </row>
    <row r="74" spans="2:8" s="239" customFormat="1" ht="12.75" customHeight="1" x14ac:dyDescent="0.2">
      <c r="B74" s="547" t="s">
        <v>469</v>
      </c>
      <c r="C74" s="350">
        <v>526</v>
      </c>
      <c r="D74" s="350">
        <v>58373</v>
      </c>
      <c r="E74" s="350">
        <v>2761</v>
      </c>
      <c r="F74" s="350">
        <v>8</v>
      </c>
      <c r="G74" s="351">
        <v>61668</v>
      </c>
      <c r="H74" s="347">
        <v>0.24248073981082902</v>
      </c>
    </row>
    <row r="75" spans="2:8" s="239" customFormat="1" ht="12.75" customHeight="1" thickBot="1" x14ac:dyDescent="0.25">
      <c r="B75" s="547" t="s">
        <v>470</v>
      </c>
      <c r="C75" s="350">
        <v>61957</v>
      </c>
      <c r="D75" s="350">
        <v>92543</v>
      </c>
      <c r="E75" s="350">
        <v>439331</v>
      </c>
      <c r="F75" s="350">
        <v>21</v>
      </c>
      <c r="G75" s="351">
        <v>593852</v>
      </c>
      <c r="H75" s="347">
        <v>2.3350469011179289</v>
      </c>
    </row>
    <row r="76" spans="2:8" s="239" customFormat="1" ht="12.75" customHeight="1" thickBot="1" x14ac:dyDescent="0.25">
      <c r="B76" s="109" t="s">
        <v>421</v>
      </c>
      <c r="C76" s="353">
        <v>491156</v>
      </c>
      <c r="D76" s="353">
        <v>8979899</v>
      </c>
      <c r="E76" s="353">
        <v>966408</v>
      </c>
      <c r="F76" s="353">
        <v>2348</v>
      </c>
      <c r="G76" s="354">
        <v>10439811</v>
      </c>
      <c r="H76" s="348">
        <v>41.049703164773149</v>
      </c>
    </row>
    <row r="77" spans="2:8" s="239" customFormat="1" ht="12.75" customHeight="1" x14ac:dyDescent="0.2">
      <c r="B77" s="547" t="s">
        <v>471</v>
      </c>
      <c r="C77" s="350">
        <v>2213</v>
      </c>
      <c r="D77" s="350">
        <v>55541</v>
      </c>
      <c r="E77" s="350">
        <v>24925</v>
      </c>
      <c r="F77" s="352"/>
      <c r="G77" s="351">
        <v>82679</v>
      </c>
      <c r="H77" s="347">
        <v>0.3250967290461752</v>
      </c>
    </row>
    <row r="78" spans="2:8" s="239" customFormat="1" ht="12.75" customHeight="1" x14ac:dyDescent="0.2">
      <c r="B78" s="547" t="s">
        <v>472</v>
      </c>
      <c r="C78" s="350">
        <v>705</v>
      </c>
      <c r="D78" s="350">
        <v>47452</v>
      </c>
      <c r="E78" s="350">
        <v>18538</v>
      </c>
      <c r="F78" s="350">
        <v>12</v>
      </c>
      <c r="G78" s="351">
        <v>66707</v>
      </c>
      <c r="H78" s="347">
        <v>0.26229426461959154</v>
      </c>
    </row>
    <row r="79" spans="2:8" s="239" customFormat="1" ht="12.75" customHeight="1" x14ac:dyDescent="0.2">
      <c r="B79" s="547" t="s">
        <v>275</v>
      </c>
      <c r="C79" s="350">
        <v>8794</v>
      </c>
      <c r="D79" s="350">
        <v>93717</v>
      </c>
      <c r="E79" s="350">
        <v>1591005</v>
      </c>
      <c r="F79" s="350">
        <v>3129</v>
      </c>
      <c r="G79" s="351">
        <v>1696645</v>
      </c>
      <c r="H79" s="347">
        <v>6.6712676719910489</v>
      </c>
    </row>
    <row r="80" spans="2:8" s="239" customFormat="1" ht="12.75" customHeight="1" x14ac:dyDescent="0.2">
      <c r="B80" s="547" t="s">
        <v>473</v>
      </c>
      <c r="C80" s="350">
        <v>882</v>
      </c>
      <c r="D80" s="350">
        <v>34507</v>
      </c>
      <c r="E80" s="350">
        <v>395</v>
      </c>
      <c r="F80" s="350">
        <v>0</v>
      </c>
      <c r="G80" s="351">
        <v>35784</v>
      </c>
      <c r="H80" s="347">
        <v>0.1407039435913392</v>
      </c>
    </row>
    <row r="81" spans="2:8" s="239" customFormat="1" ht="12.75" customHeight="1" x14ac:dyDescent="0.2">
      <c r="B81" s="547" t="s">
        <v>474</v>
      </c>
      <c r="C81" s="350">
        <v>3517</v>
      </c>
      <c r="D81" s="350">
        <v>6163</v>
      </c>
      <c r="E81" s="350">
        <v>712</v>
      </c>
      <c r="F81" s="350">
        <v>1</v>
      </c>
      <c r="G81" s="351">
        <v>10393</v>
      </c>
      <c r="H81" s="347">
        <v>4.0865640670265713E-2</v>
      </c>
    </row>
    <row r="82" spans="2:8" s="239" customFormat="1" ht="12.75" customHeight="1" x14ac:dyDescent="0.2">
      <c r="B82" s="547" t="s">
        <v>475</v>
      </c>
      <c r="C82" s="350">
        <v>1740</v>
      </c>
      <c r="D82" s="350">
        <v>17271</v>
      </c>
      <c r="E82" s="350">
        <v>2509</v>
      </c>
      <c r="F82" s="350">
        <v>7</v>
      </c>
      <c r="G82" s="351">
        <v>21527</v>
      </c>
      <c r="H82" s="347">
        <v>8.4644919340788022E-2</v>
      </c>
    </row>
    <row r="83" spans="2:8" s="239" customFormat="1" ht="12.75" customHeight="1" x14ac:dyDescent="0.2">
      <c r="B83" s="547" t="s">
        <v>476</v>
      </c>
      <c r="C83" s="350">
        <v>691</v>
      </c>
      <c r="D83" s="350">
        <v>10740</v>
      </c>
      <c r="E83" s="350">
        <v>5483</v>
      </c>
      <c r="F83" s="350">
        <v>1</v>
      </c>
      <c r="G83" s="351">
        <v>16915</v>
      </c>
      <c r="H83" s="347">
        <v>6.6510373514629503E-2</v>
      </c>
    </row>
    <row r="84" spans="2:8" s="239" customFormat="1" ht="12.75" customHeight="1" x14ac:dyDescent="0.2">
      <c r="B84" s="547" t="s">
        <v>41</v>
      </c>
      <c r="C84" s="350">
        <v>62</v>
      </c>
      <c r="D84" s="350">
        <v>86870</v>
      </c>
      <c r="E84" s="350">
        <v>13971</v>
      </c>
      <c r="F84" s="350">
        <v>26</v>
      </c>
      <c r="G84" s="351">
        <v>100929</v>
      </c>
      <c r="H84" s="347">
        <v>0.39685636940337227</v>
      </c>
    </row>
    <row r="85" spans="2:8" s="239" customFormat="1" ht="12.75" customHeight="1" x14ac:dyDescent="0.2">
      <c r="B85" s="547" t="s">
        <v>477</v>
      </c>
      <c r="C85" s="350">
        <v>903</v>
      </c>
      <c r="D85" s="350">
        <v>32283</v>
      </c>
      <c r="E85" s="350">
        <v>1719</v>
      </c>
      <c r="F85" s="350">
        <v>3</v>
      </c>
      <c r="G85" s="351">
        <v>34908</v>
      </c>
      <c r="H85" s="347">
        <v>0.13725948085419373</v>
      </c>
    </row>
    <row r="86" spans="2:8" s="239" customFormat="1" ht="12.75" customHeight="1" x14ac:dyDescent="0.2">
      <c r="B86" s="547" t="s">
        <v>478</v>
      </c>
      <c r="C86" s="350">
        <v>3783</v>
      </c>
      <c r="D86" s="350">
        <v>103992</v>
      </c>
      <c r="E86" s="350">
        <v>2206</v>
      </c>
      <c r="F86" s="350">
        <v>9</v>
      </c>
      <c r="G86" s="351">
        <v>109990</v>
      </c>
      <c r="H86" s="347">
        <v>0.43248453933633463</v>
      </c>
    </row>
    <row r="87" spans="2:8" s="239" customFormat="1" ht="12.75" customHeight="1" x14ac:dyDescent="0.2">
      <c r="B87" s="547" t="s">
        <v>479</v>
      </c>
      <c r="C87" s="350">
        <v>361</v>
      </c>
      <c r="D87" s="350">
        <v>41357</v>
      </c>
      <c r="E87" s="350">
        <v>104571</v>
      </c>
      <c r="F87" s="350">
        <v>4</v>
      </c>
      <c r="G87" s="351">
        <v>146293</v>
      </c>
      <c r="H87" s="347">
        <v>0.57522920913837983</v>
      </c>
    </row>
    <row r="88" spans="2:8" s="239" customFormat="1" ht="12.75" customHeight="1" x14ac:dyDescent="0.2">
      <c r="B88" s="547" t="s">
        <v>44</v>
      </c>
      <c r="C88" s="350">
        <v>1408</v>
      </c>
      <c r="D88" s="350">
        <v>4440</v>
      </c>
      <c r="E88" s="350">
        <v>44</v>
      </c>
      <c r="F88" s="352"/>
      <c r="G88" s="351">
        <v>5892</v>
      </c>
      <c r="H88" s="347">
        <v>2.3167550738882475E-2</v>
      </c>
    </row>
    <row r="89" spans="2:8" s="239" customFormat="1" ht="12.75" customHeight="1" x14ac:dyDescent="0.2">
      <c r="B89" s="547" t="s">
        <v>480</v>
      </c>
      <c r="C89" s="350">
        <v>6719</v>
      </c>
      <c r="D89" s="350">
        <v>182301</v>
      </c>
      <c r="E89" s="350">
        <v>170138</v>
      </c>
      <c r="F89" s="350">
        <v>186</v>
      </c>
      <c r="G89" s="351">
        <v>359344</v>
      </c>
      <c r="H89" s="347">
        <v>1.4129532166858425</v>
      </c>
    </row>
    <row r="90" spans="2:8" s="239" customFormat="1" ht="12.75" customHeight="1" x14ac:dyDescent="0.2">
      <c r="B90" s="547" t="s">
        <v>481</v>
      </c>
      <c r="C90" s="350">
        <v>1722</v>
      </c>
      <c r="D90" s="350">
        <v>50549</v>
      </c>
      <c r="E90" s="350">
        <v>59169</v>
      </c>
      <c r="F90" s="350">
        <v>241</v>
      </c>
      <c r="G90" s="351">
        <v>111681</v>
      </c>
      <c r="H90" s="347">
        <v>0.43913361067025353</v>
      </c>
    </row>
    <row r="91" spans="2:8" s="239" customFormat="1" ht="12.75" customHeight="1" x14ac:dyDescent="0.2">
      <c r="B91" s="547" t="s">
        <v>482</v>
      </c>
      <c r="C91" s="350">
        <v>377</v>
      </c>
      <c r="D91" s="350">
        <v>18144</v>
      </c>
      <c r="E91" s="350">
        <v>491</v>
      </c>
      <c r="F91" s="350">
        <v>4</v>
      </c>
      <c r="G91" s="351">
        <v>19016</v>
      </c>
      <c r="H91" s="347">
        <v>7.4771579234655328E-2</v>
      </c>
    </row>
    <row r="92" spans="2:8" s="239" customFormat="1" ht="12.75" customHeight="1" thickBot="1" x14ac:dyDescent="0.25">
      <c r="B92" s="547" t="s">
        <v>422</v>
      </c>
      <c r="C92" s="350">
        <v>64</v>
      </c>
      <c r="D92" s="350">
        <v>1474</v>
      </c>
      <c r="E92" s="350">
        <v>47</v>
      </c>
      <c r="F92" s="352"/>
      <c r="G92" s="351">
        <v>1585</v>
      </c>
      <c r="H92" s="347">
        <v>6.2322756145839651E-3</v>
      </c>
    </row>
    <row r="93" spans="2:8" s="239" customFormat="1" ht="12.75" customHeight="1" thickBot="1" x14ac:dyDescent="0.25">
      <c r="B93" s="109" t="s">
        <v>423</v>
      </c>
      <c r="C93" s="353">
        <v>33941</v>
      </c>
      <c r="D93" s="353">
        <v>786801</v>
      </c>
      <c r="E93" s="353">
        <v>1995923</v>
      </c>
      <c r="F93" s="353">
        <v>3623</v>
      </c>
      <c r="G93" s="354">
        <v>2820288</v>
      </c>
      <c r="H93" s="348">
        <v>11.089471374450335</v>
      </c>
    </row>
    <row r="94" spans="2:8" s="239" customFormat="1" ht="12.75" customHeight="1" thickBot="1" x14ac:dyDescent="0.25">
      <c r="B94" s="109" t="s">
        <v>506</v>
      </c>
      <c r="C94" s="353">
        <v>525097</v>
      </c>
      <c r="D94" s="353">
        <v>9766700</v>
      </c>
      <c r="E94" s="353">
        <v>2962331</v>
      </c>
      <c r="F94" s="353">
        <v>5971</v>
      </c>
      <c r="G94" s="354">
        <v>13260099</v>
      </c>
      <c r="H94" s="348">
        <v>52.139174539223482</v>
      </c>
    </row>
    <row r="95" spans="2:8" s="239" customFormat="1" ht="12.75" customHeight="1" x14ac:dyDescent="0.2">
      <c r="B95" s="547" t="s">
        <v>483</v>
      </c>
      <c r="C95" s="350">
        <v>4868</v>
      </c>
      <c r="D95" s="350">
        <v>266212</v>
      </c>
      <c r="E95" s="350">
        <v>314561</v>
      </c>
      <c r="F95" s="350">
        <v>3</v>
      </c>
      <c r="G95" s="351">
        <v>585644</v>
      </c>
      <c r="H95" s="347">
        <v>2.3027727571150862</v>
      </c>
    </row>
    <row r="96" spans="2:8" s="239" customFormat="1" ht="12.75" customHeight="1" x14ac:dyDescent="0.2">
      <c r="B96" s="547" t="s">
        <v>484</v>
      </c>
      <c r="C96" s="350">
        <v>787</v>
      </c>
      <c r="D96" s="350">
        <v>106859</v>
      </c>
      <c r="E96" s="350">
        <v>5933</v>
      </c>
      <c r="F96" s="350">
        <v>1</v>
      </c>
      <c r="G96" s="351">
        <v>113580</v>
      </c>
      <c r="H96" s="347">
        <v>0.4466005453024901</v>
      </c>
    </row>
    <row r="97" spans="2:8" s="239" customFormat="1" ht="12.75" customHeight="1" x14ac:dyDescent="0.2">
      <c r="B97" s="547" t="s">
        <v>485</v>
      </c>
      <c r="C97" s="350">
        <v>108</v>
      </c>
      <c r="D97" s="350">
        <v>16443</v>
      </c>
      <c r="E97" s="350">
        <v>21922</v>
      </c>
      <c r="F97" s="350">
        <v>1</v>
      </c>
      <c r="G97" s="351">
        <v>38474</v>
      </c>
      <c r="H97" s="347">
        <v>0.15128111797823562</v>
      </c>
    </row>
    <row r="98" spans="2:8" s="239" customFormat="1" ht="12.75" customHeight="1" x14ac:dyDescent="0.2">
      <c r="B98" s="547" t="s">
        <v>277</v>
      </c>
      <c r="C98" s="350">
        <v>6641</v>
      </c>
      <c r="D98" s="350">
        <v>75208</v>
      </c>
      <c r="E98" s="350">
        <v>2110731</v>
      </c>
      <c r="F98" s="350">
        <v>2</v>
      </c>
      <c r="G98" s="351">
        <v>2192582</v>
      </c>
      <c r="H98" s="347">
        <v>8.6213093574610351</v>
      </c>
    </row>
    <row r="99" spans="2:8" s="239" customFormat="1" ht="12.75" customHeight="1" x14ac:dyDescent="0.2">
      <c r="B99" s="547" t="s">
        <v>486</v>
      </c>
      <c r="C99" s="350">
        <v>1418</v>
      </c>
      <c r="D99" s="350">
        <v>230269</v>
      </c>
      <c r="E99" s="350">
        <v>6342</v>
      </c>
      <c r="F99" s="350">
        <v>3</v>
      </c>
      <c r="G99" s="351">
        <v>238032</v>
      </c>
      <c r="H99" s="347">
        <v>0.93595017608242925</v>
      </c>
    </row>
    <row r="100" spans="2:8" s="239" customFormat="1" ht="12.75" customHeight="1" x14ac:dyDescent="0.2">
      <c r="B100" s="547" t="s">
        <v>487</v>
      </c>
      <c r="C100" s="350">
        <v>218</v>
      </c>
      <c r="D100" s="350">
        <v>79735</v>
      </c>
      <c r="E100" s="350">
        <v>1321</v>
      </c>
      <c r="F100" s="352"/>
      <c r="G100" s="351">
        <v>81274</v>
      </c>
      <c r="H100" s="347">
        <v>0.31957221974744304</v>
      </c>
    </row>
    <row r="101" spans="2:8" s="239" customFormat="1" ht="12.75" customHeight="1" x14ac:dyDescent="0.2">
      <c r="B101" s="547" t="s">
        <v>488</v>
      </c>
      <c r="C101" s="350">
        <v>493</v>
      </c>
      <c r="D101" s="350">
        <v>84280</v>
      </c>
      <c r="E101" s="350">
        <v>55202</v>
      </c>
      <c r="F101" s="350">
        <v>1</v>
      </c>
      <c r="G101" s="351">
        <v>139976</v>
      </c>
      <c r="H101" s="347">
        <v>0.55039054348706951</v>
      </c>
    </row>
    <row r="102" spans="2:8" s="239" customFormat="1" ht="12.75" customHeight="1" x14ac:dyDescent="0.2">
      <c r="B102" s="547" t="s">
        <v>489</v>
      </c>
      <c r="C102" s="350">
        <v>99</v>
      </c>
      <c r="D102" s="350">
        <v>103204</v>
      </c>
      <c r="E102" s="350">
        <v>1221</v>
      </c>
      <c r="F102" s="350">
        <v>1</v>
      </c>
      <c r="G102" s="351">
        <v>104525</v>
      </c>
      <c r="H102" s="347">
        <v>0.41099596758005613</v>
      </c>
    </row>
    <row r="103" spans="2:8" s="239" customFormat="1" ht="12.75" customHeight="1" x14ac:dyDescent="0.2">
      <c r="B103" s="547" t="s">
        <v>490</v>
      </c>
      <c r="C103" s="350">
        <v>16563</v>
      </c>
      <c r="D103" s="350">
        <v>803455</v>
      </c>
      <c r="E103" s="350">
        <v>35691</v>
      </c>
      <c r="F103" s="350">
        <v>5</v>
      </c>
      <c r="G103" s="351">
        <v>855714</v>
      </c>
      <c r="H103" s="347">
        <v>3.364697473348961</v>
      </c>
    </row>
    <row r="104" spans="2:8" s="239" customFormat="1" ht="12.75" customHeight="1" x14ac:dyDescent="0.2">
      <c r="B104" s="547" t="s">
        <v>491</v>
      </c>
      <c r="C104" s="350">
        <v>16</v>
      </c>
      <c r="D104" s="350">
        <v>21790</v>
      </c>
      <c r="E104" s="350">
        <v>898</v>
      </c>
      <c r="F104" s="350">
        <v>0</v>
      </c>
      <c r="G104" s="351">
        <v>22704</v>
      </c>
      <c r="H104" s="347">
        <v>8.9272924639441226E-2</v>
      </c>
    </row>
    <row r="105" spans="2:8" s="239" customFormat="1" ht="12.75" customHeight="1" x14ac:dyDescent="0.2">
      <c r="B105" s="547" t="s">
        <v>492</v>
      </c>
      <c r="C105" s="350">
        <v>82</v>
      </c>
      <c r="D105" s="350">
        <v>156701</v>
      </c>
      <c r="E105" s="350">
        <v>4928</v>
      </c>
      <c r="F105" s="350">
        <v>2</v>
      </c>
      <c r="G105" s="351">
        <v>161713</v>
      </c>
      <c r="H105" s="347">
        <v>0.63586119019635123</v>
      </c>
    </row>
    <row r="106" spans="2:8" s="239" customFormat="1" ht="12.75" customHeight="1" thickBot="1" x14ac:dyDescent="0.25">
      <c r="B106" s="547" t="s">
        <v>493</v>
      </c>
      <c r="C106" s="350">
        <v>31087</v>
      </c>
      <c r="D106" s="350">
        <v>960380</v>
      </c>
      <c r="E106" s="350">
        <v>52480</v>
      </c>
      <c r="F106" s="350">
        <v>4</v>
      </c>
      <c r="G106" s="351">
        <v>1043951</v>
      </c>
      <c r="H106" s="347">
        <v>4.1048519622211641</v>
      </c>
    </row>
    <row r="107" spans="2:8" s="239" customFormat="1" ht="12.75" customHeight="1" thickBot="1" x14ac:dyDescent="0.25">
      <c r="B107" s="109" t="s">
        <v>494</v>
      </c>
      <c r="C107" s="353">
        <v>62380</v>
      </c>
      <c r="D107" s="353">
        <v>2904536</v>
      </c>
      <c r="E107" s="353">
        <v>2611230</v>
      </c>
      <c r="F107" s="353">
        <v>23</v>
      </c>
      <c r="G107" s="354">
        <v>5578169</v>
      </c>
      <c r="H107" s="348">
        <v>21.933556235159763</v>
      </c>
    </row>
    <row r="108" spans="2:8" s="239" customFormat="1" ht="12.75" customHeight="1" x14ac:dyDescent="0.2">
      <c r="B108" s="547" t="s">
        <v>495</v>
      </c>
      <c r="C108" s="350">
        <v>119887</v>
      </c>
      <c r="D108" s="350">
        <v>344087</v>
      </c>
      <c r="E108" s="350">
        <v>5808</v>
      </c>
      <c r="F108" s="350">
        <v>183</v>
      </c>
      <c r="G108" s="351">
        <v>469965</v>
      </c>
      <c r="H108" s="347">
        <v>1.8479188701627465</v>
      </c>
    </row>
    <row r="109" spans="2:8" s="239" customFormat="1" ht="12.75" customHeight="1" x14ac:dyDescent="0.2">
      <c r="B109" s="547" t="s">
        <v>496</v>
      </c>
      <c r="C109" s="350">
        <v>33719</v>
      </c>
      <c r="D109" s="350">
        <v>62501</v>
      </c>
      <c r="E109" s="350">
        <v>2640</v>
      </c>
      <c r="F109" s="350">
        <v>59</v>
      </c>
      <c r="G109" s="351">
        <v>98919</v>
      </c>
      <c r="H109" s="347">
        <v>0.38895297887636043</v>
      </c>
    </row>
    <row r="110" spans="2:8" s="239" customFormat="1" ht="12.75" customHeight="1" x14ac:dyDescent="0.2">
      <c r="B110" s="547" t="s">
        <v>497</v>
      </c>
      <c r="C110" s="350">
        <v>2964</v>
      </c>
      <c r="D110" s="350">
        <v>102086</v>
      </c>
      <c r="E110" s="350">
        <v>3312</v>
      </c>
      <c r="F110" s="350">
        <v>32</v>
      </c>
      <c r="G110" s="351">
        <v>108394</v>
      </c>
      <c r="H110" s="347">
        <v>0.42620901133578193</v>
      </c>
    </row>
    <row r="111" spans="2:8" s="239" customFormat="1" ht="12.75" customHeight="1" x14ac:dyDescent="0.2">
      <c r="B111" s="547" t="s">
        <v>498</v>
      </c>
      <c r="C111" s="350">
        <v>3008</v>
      </c>
      <c r="D111" s="350">
        <v>41862</v>
      </c>
      <c r="E111" s="350">
        <v>605</v>
      </c>
      <c r="F111" s="350">
        <v>21</v>
      </c>
      <c r="G111" s="351">
        <v>45496</v>
      </c>
      <c r="H111" s="347">
        <v>0.17889186836663223</v>
      </c>
    </row>
    <row r="112" spans="2:8" s="239" customFormat="1" ht="12.75" customHeight="1" x14ac:dyDescent="0.2">
      <c r="B112" s="547" t="s">
        <v>499</v>
      </c>
      <c r="C112" s="350">
        <v>28903</v>
      </c>
      <c r="D112" s="350">
        <v>80597</v>
      </c>
      <c r="E112" s="350">
        <v>1457</v>
      </c>
      <c r="F112" s="350">
        <v>39</v>
      </c>
      <c r="G112" s="351">
        <v>110996</v>
      </c>
      <c r="H112" s="347">
        <v>0.43644016663492857</v>
      </c>
    </row>
    <row r="113" spans="2:8" s="239" customFormat="1" ht="12.75" customHeight="1" x14ac:dyDescent="0.2">
      <c r="B113" s="547" t="s">
        <v>500</v>
      </c>
      <c r="C113" s="350">
        <v>8036</v>
      </c>
      <c r="D113" s="350">
        <v>12815</v>
      </c>
      <c r="E113" s="350">
        <v>192</v>
      </c>
      <c r="F113" s="350">
        <v>22</v>
      </c>
      <c r="G113" s="351">
        <v>21065</v>
      </c>
      <c r="H113" s="347">
        <v>8.2828319130101719E-2</v>
      </c>
    </row>
    <row r="114" spans="2:8" s="239" customFormat="1" ht="12.75" customHeight="1" thickBot="1" x14ac:dyDescent="0.25">
      <c r="B114" s="547" t="s">
        <v>501</v>
      </c>
      <c r="C114" s="350">
        <v>4599</v>
      </c>
      <c r="D114" s="350">
        <v>10337</v>
      </c>
      <c r="E114" s="350">
        <v>495</v>
      </c>
      <c r="F114" s="350">
        <v>26</v>
      </c>
      <c r="G114" s="351">
        <v>15457</v>
      </c>
      <c r="H114" s="347">
        <v>6.0777466356229874E-2</v>
      </c>
    </row>
    <row r="115" spans="2:8" s="239" customFormat="1" ht="12.75" customHeight="1" thickBot="1" x14ac:dyDescent="0.25">
      <c r="B115" s="42" t="s">
        <v>502</v>
      </c>
      <c r="C115" s="356">
        <v>201116</v>
      </c>
      <c r="D115" s="356">
        <v>654285</v>
      </c>
      <c r="E115" s="356">
        <v>14509</v>
      </c>
      <c r="F115" s="356">
        <v>382</v>
      </c>
      <c r="G115" s="354">
        <v>870292</v>
      </c>
      <c r="H115" s="349">
        <v>3.4220186808627813</v>
      </c>
    </row>
    <row r="116" spans="2:8" s="239" customFormat="1" ht="12.75" customHeight="1" thickBot="1" x14ac:dyDescent="0.25">
      <c r="B116" s="42" t="s">
        <v>503</v>
      </c>
      <c r="C116" s="356">
        <v>145</v>
      </c>
      <c r="D116" s="356">
        <v>40991</v>
      </c>
      <c r="E116" s="356">
        <v>495</v>
      </c>
      <c r="F116" s="356">
        <v>4</v>
      </c>
      <c r="G116" s="354">
        <v>41635</v>
      </c>
      <c r="H116" s="349">
        <v>0.16371028089161097</v>
      </c>
    </row>
    <row r="117" spans="2:8" ht="12.75" thickBot="1" x14ac:dyDescent="0.25">
      <c r="B117" s="42" t="s">
        <v>504</v>
      </c>
      <c r="C117" s="356">
        <v>112</v>
      </c>
      <c r="D117" s="356">
        <v>335</v>
      </c>
      <c r="E117" s="356">
        <v>125</v>
      </c>
      <c r="F117" s="357"/>
      <c r="G117" s="354">
        <v>572</v>
      </c>
      <c r="H117" s="349">
        <v>2.2491240703735194E-3</v>
      </c>
    </row>
    <row r="118" spans="2:8" ht="18" customHeight="1" thickBot="1" x14ac:dyDescent="0.25">
      <c r="B118" s="90" t="s">
        <v>505</v>
      </c>
      <c r="C118" s="354">
        <v>917397</v>
      </c>
      <c r="D118" s="354">
        <v>17884331</v>
      </c>
      <c r="E118" s="354">
        <v>6623710</v>
      </c>
      <c r="F118" s="354">
        <v>6685</v>
      </c>
      <c r="G118" s="354">
        <v>25432123</v>
      </c>
      <c r="H118" s="349">
        <v>100</v>
      </c>
    </row>
  </sheetData>
  <mergeCells count="10">
    <mergeCell ref="B1:H1"/>
    <mergeCell ref="C3:F3"/>
    <mergeCell ref="G3:G4"/>
    <mergeCell ref="H3:H4"/>
    <mergeCell ref="B3:B4"/>
    <mergeCell ref="B66:H66"/>
    <mergeCell ref="B68:B69"/>
    <mergeCell ref="C68:F68"/>
    <mergeCell ref="G68:G69"/>
    <mergeCell ref="H68:H69"/>
  </mergeCells>
  <printOptions horizontalCentered="1"/>
  <pageMargins left="0.74803149606299213" right="0.74803149606299213" top="0.98425196850393704" bottom="0.98425196850393704" header="0.51181102362204722" footer="0.51181102362204722"/>
  <pageSetup scale="7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H18"/>
  <sheetViews>
    <sheetView view="pageBreakPreview" zoomScale="93" zoomScaleSheetLayoutView="93" workbookViewId="0">
      <selection activeCell="K6" sqref="K6"/>
    </sheetView>
  </sheetViews>
  <sheetFormatPr defaultColWidth="9.140625" defaultRowHeight="12.75" x14ac:dyDescent="0.2"/>
  <cols>
    <col min="1" max="1" width="9.140625" style="235"/>
    <col min="2" max="2" width="14.140625" customWidth="1"/>
    <col min="3" max="5" width="13.85546875" customWidth="1"/>
    <col min="6" max="6" width="11.85546875" customWidth="1"/>
    <col min="7" max="7" width="13.5703125" customWidth="1"/>
    <col min="8" max="8" width="13" customWidth="1"/>
  </cols>
  <sheetData>
    <row r="1" spans="2:8" s="242" customFormat="1" ht="30" customHeight="1" x14ac:dyDescent="0.2">
      <c r="B1" s="595" t="s">
        <v>245</v>
      </c>
      <c r="C1" s="605"/>
      <c r="D1" s="605"/>
      <c r="E1" s="605"/>
      <c r="F1" s="605"/>
      <c r="G1" s="605"/>
      <c r="H1" s="605"/>
    </row>
    <row r="2" spans="2:8" s="235" customFormat="1" ht="9" customHeight="1" thickBot="1" x14ac:dyDescent="0.25">
      <c r="B2" s="236"/>
    </row>
    <row r="3" spans="2:8" s="242" customFormat="1" ht="17.25" customHeight="1" x14ac:dyDescent="0.2">
      <c r="B3" s="621" t="s">
        <v>157</v>
      </c>
      <c r="C3" s="616" t="s">
        <v>181</v>
      </c>
      <c r="D3" s="616"/>
      <c r="E3" s="616"/>
      <c r="F3" s="616"/>
      <c r="G3" s="617" t="s">
        <v>170</v>
      </c>
      <c r="H3" s="619" t="s">
        <v>183</v>
      </c>
    </row>
    <row r="4" spans="2:8" s="242" customFormat="1" ht="18" customHeight="1" thickBot="1" x14ac:dyDescent="0.25">
      <c r="B4" s="622"/>
      <c r="C4" s="434" t="s">
        <v>176</v>
      </c>
      <c r="D4" s="434" t="s">
        <v>177</v>
      </c>
      <c r="E4" s="434" t="s">
        <v>178</v>
      </c>
      <c r="F4" s="434" t="s">
        <v>179</v>
      </c>
      <c r="G4" s="618"/>
      <c r="H4" s="620"/>
    </row>
    <row r="5" spans="2:8" s="242" customFormat="1" ht="15.95" customHeight="1" x14ac:dyDescent="0.2">
      <c r="B5" s="435" t="s">
        <v>158</v>
      </c>
      <c r="C5" s="282">
        <v>13736</v>
      </c>
      <c r="D5" s="282">
        <v>950187</v>
      </c>
      <c r="E5" s="282">
        <v>343173</v>
      </c>
      <c r="F5" s="282">
        <v>409</v>
      </c>
      <c r="G5" s="342">
        <v>1307505</v>
      </c>
      <c r="H5" s="283">
        <v>5.1411555378212039</v>
      </c>
    </row>
    <row r="6" spans="2:8" s="242" customFormat="1" ht="15.95" customHeight="1" x14ac:dyDescent="0.2">
      <c r="B6" s="435" t="s">
        <v>159</v>
      </c>
      <c r="C6" s="282">
        <v>17419</v>
      </c>
      <c r="D6" s="282">
        <v>777818</v>
      </c>
      <c r="E6" s="282">
        <v>397876</v>
      </c>
      <c r="F6" s="282">
        <v>221</v>
      </c>
      <c r="G6" s="342">
        <v>1193334</v>
      </c>
      <c r="H6" s="283">
        <v>4.6922311597816666</v>
      </c>
    </row>
    <row r="7" spans="2:8" s="242" customFormat="1" ht="15.95" customHeight="1" x14ac:dyDescent="0.2">
      <c r="B7" s="435" t="s">
        <v>160</v>
      </c>
      <c r="C7" s="282">
        <v>38400</v>
      </c>
      <c r="D7" s="282">
        <v>1004151</v>
      </c>
      <c r="E7" s="282">
        <v>502209</v>
      </c>
      <c r="F7" s="282">
        <v>418</v>
      </c>
      <c r="G7" s="342">
        <v>1545178</v>
      </c>
      <c r="H7" s="283">
        <v>6.0756941133070175</v>
      </c>
    </row>
    <row r="8" spans="2:8" s="242" customFormat="1" ht="15.95" customHeight="1" x14ac:dyDescent="0.2">
      <c r="B8" s="435" t="s">
        <v>161</v>
      </c>
      <c r="C8" s="282">
        <v>75332</v>
      </c>
      <c r="D8" s="282">
        <v>1101373</v>
      </c>
      <c r="E8" s="282">
        <v>499727</v>
      </c>
      <c r="F8" s="282">
        <v>458</v>
      </c>
      <c r="G8" s="342">
        <v>1676890</v>
      </c>
      <c r="H8" s="283">
        <v>6.5935903188263127</v>
      </c>
    </row>
    <row r="9" spans="2:8" s="242" customFormat="1" ht="15.95" customHeight="1" x14ac:dyDescent="0.2">
      <c r="B9" s="435" t="s">
        <v>162</v>
      </c>
      <c r="C9" s="282">
        <v>121468</v>
      </c>
      <c r="D9" s="282">
        <v>1658287</v>
      </c>
      <c r="E9" s="282">
        <v>563118</v>
      </c>
      <c r="F9" s="282">
        <v>408</v>
      </c>
      <c r="G9" s="342">
        <v>2343281</v>
      </c>
      <c r="H9" s="283">
        <v>9.2138631131974318</v>
      </c>
    </row>
    <row r="10" spans="2:8" s="242" customFormat="1" ht="15.95" customHeight="1" x14ac:dyDescent="0.2">
      <c r="B10" s="435" t="s">
        <v>163</v>
      </c>
      <c r="C10" s="282">
        <v>136374</v>
      </c>
      <c r="D10" s="282">
        <v>1668564</v>
      </c>
      <c r="E10" s="282">
        <v>543353</v>
      </c>
      <c r="F10" s="282">
        <v>539</v>
      </c>
      <c r="G10" s="342">
        <v>2348830</v>
      </c>
      <c r="H10" s="283">
        <v>9.2356819759011071</v>
      </c>
    </row>
    <row r="11" spans="2:8" s="242" customFormat="1" ht="15.95" customHeight="1" x14ac:dyDescent="0.2">
      <c r="B11" s="435" t="s">
        <v>164</v>
      </c>
      <c r="C11" s="282">
        <v>108075</v>
      </c>
      <c r="D11" s="282">
        <v>2013723</v>
      </c>
      <c r="E11" s="282">
        <v>633571</v>
      </c>
      <c r="F11" s="282">
        <v>574</v>
      </c>
      <c r="G11" s="342">
        <v>2755943</v>
      </c>
      <c r="H11" s="283">
        <v>10.836464576708755</v>
      </c>
    </row>
    <row r="12" spans="2:8" s="242" customFormat="1" ht="15.95" customHeight="1" x14ac:dyDescent="0.2">
      <c r="B12" s="435" t="s">
        <v>165</v>
      </c>
      <c r="C12" s="282">
        <v>126563</v>
      </c>
      <c r="D12" s="282">
        <v>2628107</v>
      </c>
      <c r="E12" s="282">
        <v>899996</v>
      </c>
      <c r="F12" s="282">
        <v>1263</v>
      </c>
      <c r="G12" s="342">
        <v>3655929</v>
      </c>
      <c r="H12" s="283">
        <v>14.375241107476556</v>
      </c>
    </row>
    <row r="13" spans="2:8" s="242" customFormat="1" ht="15.95" customHeight="1" x14ac:dyDescent="0.2">
      <c r="B13" s="435" t="s">
        <v>166</v>
      </c>
      <c r="C13" s="282">
        <v>120236</v>
      </c>
      <c r="D13" s="282">
        <v>2262344</v>
      </c>
      <c r="E13" s="282">
        <v>730452</v>
      </c>
      <c r="F13" s="282">
        <v>1034</v>
      </c>
      <c r="G13" s="342">
        <v>3114066</v>
      </c>
      <c r="H13" s="283">
        <v>12.24461677855207</v>
      </c>
    </row>
    <row r="14" spans="2:8" s="242" customFormat="1" ht="15.95" customHeight="1" x14ac:dyDescent="0.2">
      <c r="B14" s="435" t="s">
        <v>167</v>
      </c>
      <c r="C14" s="282">
        <v>114751</v>
      </c>
      <c r="D14" s="282">
        <v>2079326</v>
      </c>
      <c r="E14" s="282">
        <v>548788</v>
      </c>
      <c r="F14" s="282">
        <v>587</v>
      </c>
      <c r="G14" s="342">
        <v>2743452</v>
      </c>
      <c r="H14" s="283">
        <v>10.787349526423728</v>
      </c>
    </row>
    <row r="15" spans="2:8" s="242" customFormat="1" ht="15.95" customHeight="1" x14ac:dyDescent="0.2">
      <c r="B15" s="435" t="s">
        <v>168</v>
      </c>
      <c r="C15" s="282">
        <v>32477</v>
      </c>
      <c r="D15" s="282">
        <v>974136</v>
      </c>
      <c r="E15" s="282">
        <v>484522</v>
      </c>
      <c r="F15" s="282">
        <v>425</v>
      </c>
      <c r="G15" s="342">
        <v>1491560</v>
      </c>
      <c r="H15" s="283">
        <v>5.8648662559551159</v>
      </c>
    </row>
    <row r="16" spans="2:8" s="242" customFormat="1" ht="15.95" customHeight="1" thickBot="1" x14ac:dyDescent="0.25">
      <c r="B16" s="439" t="s">
        <v>169</v>
      </c>
      <c r="C16" s="282">
        <v>12566</v>
      </c>
      <c r="D16" s="282">
        <v>766315</v>
      </c>
      <c r="E16" s="282">
        <v>476925</v>
      </c>
      <c r="F16" s="282">
        <v>349</v>
      </c>
      <c r="G16" s="342">
        <v>1256155</v>
      </c>
      <c r="H16" s="283">
        <v>4.939245536049035</v>
      </c>
    </row>
    <row r="17" spans="2:8" s="242" customFormat="1" ht="15.95" customHeight="1" thickBot="1" x14ac:dyDescent="0.25">
      <c r="B17" s="440" t="s">
        <v>170</v>
      </c>
      <c r="C17" s="341">
        <v>917397</v>
      </c>
      <c r="D17" s="341">
        <v>17884331</v>
      </c>
      <c r="E17" s="341">
        <v>6623710</v>
      </c>
      <c r="F17" s="341">
        <v>6685</v>
      </c>
      <c r="G17" s="343">
        <v>25432123</v>
      </c>
      <c r="H17" s="284">
        <v>100</v>
      </c>
    </row>
    <row r="18" spans="2:8" s="242" customFormat="1" ht="15.75" customHeight="1" thickBot="1" x14ac:dyDescent="0.25">
      <c r="B18" s="29" t="s">
        <v>244</v>
      </c>
      <c r="C18" s="285">
        <v>3.6072371936861112</v>
      </c>
      <c r="D18" s="285">
        <v>70.321817018579225</v>
      </c>
      <c r="E18" s="285">
        <v>26.04466013317095</v>
      </c>
      <c r="F18" s="285">
        <v>2.6285654563718491E-2</v>
      </c>
      <c r="G18" s="285">
        <v>100</v>
      </c>
      <c r="H18" s="45"/>
    </row>
  </sheetData>
  <mergeCells count="5">
    <mergeCell ref="B1:H1"/>
    <mergeCell ref="C3:F3"/>
    <mergeCell ref="G3:G4"/>
    <mergeCell ref="H3:H4"/>
    <mergeCell ref="B3:B4"/>
  </mergeCells>
  <printOptions horizontalCentered="1"/>
  <pageMargins left="0.74803149606299213" right="0.74803149606299213" top="0.98425196850393704" bottom="0.98425196850393704" header="0.51181102362204722" footer="0.51181102362204722"/>
  <pageSetup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view="pageBreakPreview" zoomScale="106" zoomScaleSheetLayoutView="106" workbookViewId="0">
      <selection activeCell="N4" sqref="N4"/>
    </sheetView>
  </sheetViews>
  <sheetFormatPr defaultRowHeight="12.75" x14ac:dyDescent="0.2"/>
  <cols>
    <col min="1" max="1" width="9.42578125" style="540" customWidth="1"/>
  </cols>
  <sheetData>
    <row r="1" spans="1:17" s="364" customFormat="1" x14ac:dyDescent="0.2">
      <c r="A1" s="540"/>
    </row>
    <row r="2" spans="1:17" s="364" customFormat="1" x14ac:dyDescent="0.2">
      <c r="A2" s="540"/>
    </row>
    <row r="3" spans="1:17" s="364" customFormat="1" x14ac:dyDescent="0.2">
      <c r="A3" s="540"/>
    </row>
    <row r="4" spans="1:17" x14ac:dyDescent="0.2">
      <c r="B4" s="367"/>
    </row>
    <row r="5" spans="1:17" x14ac:dyDescent="0.2">
      <c r="B5" s="368"/>
    </row>
    <row r="6" spans="1:17" x14ac:dyDescent="0.2">
      <c r="B6" s="367"/>
    </row>
    <row r="7" spans="1:17" x14ac:dyDescent="0.2">
      <c r="B7" s="369"/>
    </row>
    <row r="8" spans="1:17" x14ac:dyDescent="0.2">
      <c r="B8" s="370"/>
      <c r="D8" s="478" t="s">
        <v>304</v>
      </c>
    </row>
    <row r="10" spans="1:17" x14ac:dyDescent="0.2">
      <c r="B10" s="369"/>
    </row>
    <row r="11" spans="1:17" x14ac:dyDescent="0.2">
      <c r="B11" s="369"/>
    </row>
    <row r="12" spans="1:17" x14ac:dyDescent="0.2">
      <c r="B12" s="369"/>
    </row>
    <row r="13" spans="1:17" x14ac:dyDescent="0.2">
      <c r="B13" s="369"/>
      <c r="Q13" s="478"/>
    </row>
    <row r="14" spans="1:17" x14ac:dyDescent="0.2">
      <c r="B14" s="369"/>
    </row>
    <row r="27" spans="5:5" x14ac:dyDescent="0.2">
      <c r="E27" s="478" t="s">
        <v>305</v>
      </c>
    </row>
    <row r="38" spans="15:15" x14ac:dyDescent="0.2">
      <c r="O38" t="s">
        <v>0</v>
      </c>
    </row>
    <row r="49" spans="3:3" x14ac:dyDescent="0.2">
      <c r="C49" s="478" t="s">
        <v>306</v>
      </c>
    </row>
    <row r="57" spans="3:3" x14ac:dyDescent="0.2">
      <c r="C57" s="478" t="s">
        <v>307</v>
      </c>
    </row>
    <row r="58" spans="3:3" x14ac:dyDescent="0.2">
      <c r="C58" s="478" t="s">
        <v>308</v>
      </c>
    </row>
    <row r="59" spans="3:3" x14ac:dyDescent="0.2">
      <c r="C59" s="478" t="s">
        <v>309</v>
      </c>
    </row>
  </sheetData>
  <pageMargins left="0.7" right="0.7" top="0.75" bottom="0.75" header="0.3" footer="0.3"/>
  <pageSetup paperSize="9" scale="88"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J62"/>
  <sheetViews>
    <sheetView view="pageBreakPreview" zoomScale="93" zoomScaleSheetLayoutView="93" workbookViewId="0">
      <selection activeCell="A4" sqref="A4"/>
    </sheetView>
  </sheetViews>
  <sheetFormatPr defaultColWidth="9.140625" defaultRowHeight="12.75" x14ac:dyDescent="0.2"/>
  <cols>
    <col min="1" max="1" width="9.140625" style="235"/>
    <col min="2" max="2" width="15.42578125" style="58" customWidth="1"/>
    <col min="3" max="8" width="13" customWidth="1"/>
  </cols>
  <sheetData>
    <row r="1" spans="2:10" ht="30" customHeight="1" x14ac:dyDescent="0.2">
      <c r="B1" s="603" t="s">
        <v>678</v>
      </c>
      <c r="C1" s="604"/>
      <c r="D1" s="604"/>
      <c r="E1" s="604"/>
      <c r="F1" s="604"/>
      <c r="G1" s="604"/>
      <c r="H1" s="604"/>
    </row>
    <row r="2" spans="2:10" s="235" customFormat="1" ht="12" customHeight="1" x14ac:dyDescent="0.2">
      <c r="B2" s="286"/>
      <c r="C2" s="287"/>
      <c r="D2" s="287"/>
      <c r="E2" s="287"/>
      <c r="F2" s="287"/>
      <c r="G2" s="287"/>
      <c r="H2" s="287"/>
    </row>
    <row r="3" spans="2:10" ht="15" customHeight="1" x14ac:dyDescent="0.2">
      <c r="B3" s="281" t="s">
        <v>83</v>
      </c>
      <c r="C3" s="675" t="s">
        <v>181</v>
      </c>
      <c r="D3" s="675"/>
      <c r="E3" s="675"/>
      <c r="F3" s="675"/>
      <c r="G3" s="676"/>
      <c r="H3" s="676"/>
    </row>
    <row r="4" spans="2:10" ht="15" customHeight="1" x14ac:dyDescent="0.2">
      <c r="B4" s="289" t="s">
        <v>184</v>
      </c>
      <c r="C4" s="292" t="s">
        <v>176</v>
      </c>
      <c r="D4" s="292" t="s">
        <v>177</v>
      </c>
      <c r="E4" s="292" t="s">
        <v>178</v>
      </c>
      <c r="F4" s="292" t="s">
        <v>179</v>
      </c>
      <c r="G4" s="292" t="s">
        <v>170</v>
      </c>
      <c r="H4" s="292" t="s">
        <v>244</v>
      </c>
    </row>
    <row r="5" spans="2:10" ht="15" customHeight="1" x14ac:dyDescent="0.2">
      <c r="B5" s="288" t="s">
        <v>91</v>
      </c>
      <c r="C5" s="293">
        <v>1353</v>
      </c>
      <c r="D5" s="293">
        <v>113819</v>
      </c>
      <c r="E5" s="294"/>
      <c r="F5" s="294"/>
      <c r="G5" s="340">
        <v>115172</v>
      </c>
      <c r="H5" s="295">
        <v>0.45286034516269053</v>
      </c>
    </row>
    <row r="6" spans="2:10" ht="15" customHeight="1" x14ac:dyDescent="0.2">
      <c r="B6" s="288" t="s">
        <v>92</v>
      </c>
      <c r="C6" s="294"/>
      <c r="D6" s="293">
        <v>6</v>
      </c>
      <c r="E6" s="294"/>
      <c r="F6" s="294"/>
      <c r="G6" s="340">
        <v>6</v>
      </c>
      <c r="H6" s="295">
        <v>2.359221052839356E-5</v>
      </c>
    </row>
    <row r="7" spans="2:10" ht="15" customHeight="1" x14ac:dyDescent="0.2">
      <c r="B7" s="288" t="s">
        <v>93</v>
      </c>
      <c r="C7" s="294"/>
      <c r="D7" s="293">
        <v>5</v>
      </c>
      <c r="E7" s="293">
        <v>407328</v>
      </c>
      <c r="F7" s="294"/>
      <c r="G7" s="340">
        <v>407333</v>
      </c>
      <c r="H7" s="295">
        <v>1.6016476485270223</v>
      </c>
    </row>
    <row r="8" spans="2:10" ht="15" customHeight="1" x14ac:dyDescent="0.2">
      <c r="B8" s="288" t="s">
        <v>94</v>
      </c>
      <c r="C8" s="294"/>
      <c r="D8" s="293">
        <v>73</v>
      </c>
      <c r="E8" s="294"/>
      <c r="F8" s="294"/>
      <c r="G8" s="340">
        <v>73</v>
      </c>
      <c r="H8" s="295">
        <v>2.8703856142878832E-4</v>
      </c>
      <c r="J8" s="312"/>
    </row>
    <row r="9" spans="2:10" ht="15" customHeight="1" x14ac:dyDescent="0.2">
      <c r="B9" s="288" t="s">
        <v>95</v>
      </c>
      <c r="C9" s="294"/>
      <c r="D9" s="293">
        <v>323729</v>
      </c>
      <c r="E9" s="294"/>
      <c r="F9" s="294"/>
      <c r="G9" s="340">
        <v>323729</v>
      </c>
      <c r="H9" s="295">
        <v>1.2729137870243865</v>
      </c>
    </row>
    <row r="10" spans="2:10" ht="15" customHeight="1" x14ac:dyDescent="0.2">
      <c r="B10" s="288" t="s">
        <v>96</v>
      </c>
      <c r="C10" s="293">
        <v>64631</v>
      </c>
      <c r="D10" s="293">
        <v>5870664</v>
      </c>
      <c r="E10" s="294"/>
      <c r="F10" s="294"/>
      <c r="G10" s="340">
        <v>5935295</v>
      </c>
      <c r="H10" s="295">
        <v>23.337788198020274</v>
      </c>
    </row>
    <row r="11" spans="2:10" ht="15" customHeight="1" x14ac:dyDescent="0.2">
      <c r="B11" s="288" t="s">
        <v>97</v>
      </c>
      <c r="C11" s="294"/>
      <c r="D11" s="294"/>
      <c r="E11" s="293">
        <v>48917</v>
      </c>
      <c r="F11" s="294"/>
      <c r="G11" s="340">
        <v>48917</v>
      </c>
      <c r="H11" s="295">
        <v>0.19234336040290462</v>
      </c>
    </row>
    <row r="12" spans="2:10" ht="15" customHeight="1" x14ac:dyDescent="0.2">
      <c r="B12" s="288" t="s">
        <v>98</v>
      </c>
      <c r="C12" s="293">
        <v>62</v>
      </c>
      <c r="D12" s="293">
        <v>1084</v>
      </c>
      <c r="E12" s="293">
        <v>2321673</v>
      </c>
      <c r="F12" s="294"/>
      <c r="G12" s="340">
        <v>2322819</v>
      </c>
      <c r="H12" s="295">
        <v>9.1334058112254333</v>
      </c>
    </row>
    <row r="13" spans="2:10" ht="15" customHeight="1" x14ac:dyDescent="0.2">
      <c r="B13" s="288" t="s">
        <v>99</v>
      </c>
      <c r="C13" s="293">
        <v>352748</v>
      </c>
      <c r="D13" s="294"/>
      <c r="E13" s="294"/>
      <c r="F13" s="294"/>
      <c r="G13" s="340">
        <v>352748</v>
      </c>
      <c r="H13" s="295">
        <v>1.3870175132449618</v>
      </c>
    </row>
    <row r="14" spans="2:10" ht="15" customHeight="1" x14ac:dyDescent="0.2">
      <c r="B14" s="288" t="s">
        <v>100</v>
      </c>
      <c r="C14" s="293">
        <v>10580</v>
      </c>
      <c r="D14" s="293">
        <v>2027</v>
      </c>
      <c r="E14" s="294"/>
      <c r="F14" s="294"/>
      <c r="G14" s="340">
        <v>12607</v>
      </c>
      <c r="H14" s="295">
        <v>4.9571166355242932E-2</v>
      </c>
    </row>
    <row r="15" spans="2:10" ht="15" customHeight="1" x14ac:dyDescent="0.2">
      <c r="B15" s="288" t="s">
        <v>101</v>
      </c>
      <c r="C15" s="293">
        <v>51</v>
      </c>
      <c r="D15" s="294"/>
      <c r="E15" s="294"/>
      <c r="F15" s="294"/>
      <c r="G15" s="340">
        <v>51</v>
      </c>
      <c r="H15" s="295">
        <v>2.0053378949134526E-4</v>
      </c>
    </row>
    <row r="16" spans="2:10" ht="15" customHeight="1" x14ac:dyDescent="0.2">
      <c r="B16" s="288" t="s">
        <v>102</v>
      </c>
      <c r="C16" s="294"/>
      <c r="D16" s="293">
        <v>3</v>
      </c>
      <c r="E16" s="294"/>
      <c r="F16" s="294"/>
      <c r="G16" s="340">
        <v>3</v>
      </c>
      <c r="H16" s="295">
        <v>1.179610526419678E-5</v>
      </c>
    </row>
    <row r="17" spans="2:8" ht="15" customHeight="1" x14ac:dyDescent="0.2">
      <c r="B17" s="288" t="s">
        <v>103</v>
      </c>
      <c r="C17" s="294"/>
      <c r="D17" s="293">
        <v>2</v>
      </c>
      <c r="E17" s="294"/>
      <c r="F17" s="294"/>
      <c r="G17" s="340">
        <v>2</v>
      </c>
      <c r="H17" s="295">
        <v>7.8640701761311868E-6</v>
      </c>
    </row>
    <row r="18" spans="2:8" ht="15" customHeight="1" x14ac:dyDescent="0.2">
      <c r="B18" s="288" t="s">
        <v>104</v>
      </c>
      <c r="C18" s="293">
        <v>699</v>
      </c>
      <c r="D18" s="293">
        <v>1325</v>
      </c>
      <c r="E18" s="294"/>
      <c r="F18" s="294"/>
      <c r="G18" s="340">
        <v>2024</v>
      </c>
      <c r="H18" s="295">
        <v>7.958439018244761E-3</v>
      </c>
    </row>
    <row r="19" spans="2:8" ht="15" customHeight="1" x14ac:dyDescent="0.2">
      <c r="B19" s="288" t="s">
        <v>105</v>
      </c>
      <c r="C19" s="293">
        <v>9107</v>
      </c>
      <c r="D19" s="293">
        <v>7</v>
      </c>
      <c r="E19" s="294"/>
      <c r="F19" s="294"/>
      <c r="G19" s="340">
        <v>9114</v>
      </c>
      <c r="H19" s="295">
        <v>3.5836567792629816E-2</v>
      </c>
    </row>
    <row r="20" spans="2:8" ht="15" customHeight="1" x14ac:dyDescent="0.2">
      <c r="B20" s="288" t="s">
        <v>106</v>
      </c>
      <c r="C20" s="294"/>
      <c r="D20" s="293">
        <v>5211</v>
      </c>
      <c r="E20" s="294"/>
      <c r="F20" s="294"/>
      <c r="G20" s="340">
        <v>5211</v>
      </c>
      <c r="H20" s="295">
        <v>2.0489834843909805E-2</v>
      </c>
    </row>
    <row r="21" spans="2:8" ht="15" customHeight="1" x14ac:dyDescent="0.2">
      <c r="B21" s="288" t="s">
        <v>107</v>
      </c>
      <c r="C21" s="294"/>
      <c r="D21" s="293">
        <v>4775</v>
      </c>
      <c r="E21" s="294"/>
      <c r="F21" s="294"/>
      <c r="G21" s="340">
        <v>4775</v>
      </c>
      <c r="H21" s="295">
        <v>1.8775467545513208E-2</v>
      </c>
    </row>
    <row r="22" spans="2:8" ht="15" customHeight="1" x14ac:dyDescent="0.2">
      <c r="B22" s="288" t="s">
        <v>108</v>
      </c>
      <c r="C22" s="294"/>
      <c r="D22" s="294"/>
      <c r="E22" s="293">
        <v>2810349</v>
      </c>
      <c r="F22" s="293">
        <v>6586</v>
      </c>
      <c r="G22" s="340">
        <v>2816935</v>
      </c>
      <c r="H22" s="295">
        <v>11.076287260800052</v>
      </c>
    </row>
    <row r="23" spans="2:8" ht="15" customHeight="1" x14ac:dyDescent="0.2">
      <c r="B23" s="288" t="s">
        <v>109</v>
      </c>
      <c r="C23" s="294"/>
      <c r="D23" s="293">
        <v>5287</v>
      </c>
      <c r="E23" s="294"/>
      <c r="F23" s="294"/>
      <c r="G23" s="340">
        <v>5287</v>
      </c>
      <c r="H23" s="295">
        <v>2.0788669510602792E-2</v>
      </c>
    </row>
    <row r="24" spans="2:8" ht="15" customHeight="1" x14ac:dyDescent="0.2">
      <c r="B24" s="288" t="s">
        <v>110</v>
      </c>
      <c r="C24" s="294"/>
      <c r="D24" s="293">
        <v>9</v>
      </c>
      <c r="E24" s="294"/>
      <c r="F24" s="294"/>
      <c r="G24" s="340">
        <v>9</v>
      </c>
      <c r="H24" s="295">
        <v>3.5388315792590341E-5</v>
      </c>
    </row>
    <row r="25" spans="2:8" ht="15" customHeight="1" x14ac:dyDescent="0.2">
      <c r="B25" s="288" t="s">
        <v>111</v>
      </c>
      <c r="C25" s="294"/>
      <c r="D25" s="293">
        <v>48</v>
      </c>
      <c r="E25" s="294"/>
      <c r="F25" s="294"/>
      <c r="G25" s="340">
        <v>48</v>
      </c>
      <c r="H25" s="295">
        <v>1.8873768422714848E-4</v>
      </c>
    </row>
    <row r="26" spans="2:8" ht="15" customHeight="1" x14ac:dyDescent="0.2">
      <c r="B26" s="288" t="s">
        <v>112</v>
      </c>
      <c r="C26" s="294"/>
      <c r="D26" s="293">
        <v>17480</v>
      </c>
      <c r="E26" s="294"/>
      <c r="F26" s="294"/>
      <c r="G26" s="340">
        <v>17480</v>
      </c>
      <c r="H26" s="295">
        <v>6.8731973339386576E-2</v>
      </c>
    </row>
    <row r="27" spans="2:8" ht="15" customHeight="1" x14ac:dyDescent="0.2">
      <c r="B27" s="288" t="s">
        <v>113</v>
      </c>
      <c r="C27" s="294"/>
      <c r="D27" s="293">
        <v>25275</v>
      </c>
      <c r="E27" s="293">
        <v>2177</v>
      </c>
      <c r="F27" s="294"/>
      <c r="G27" s="340">
        <v>27452</v>
      </c>
      <c r="H27" s="295">
        <v>0.10794222723757667</v>
      </c>
    </row>
    <row r="28" spans="2:8" ht="15" customHeight="1" x14ac:dyDescent="0.2">
      <c r="B28" s="288" t="s">
        <v>114</v>
      </c>
      <c r="C28" s="293">
        <v>415</v>
      </c>
      <c r="D28" s="294"/>
      <c r="E28" s="294"/>
      <c r="F28" s="294"/>
      <c r="G28" s="340">
        <v>415</v>
      </c>
      <c r="H28" s="295">
        <v>1.6317945615472213E-3</v>
      </c>
    </row>
    <row r="29" spans="2:8" ht="15" customHeight="1" x14ac:dyDescent="0.2">
      <c r="B29" s="288" t="s">
        <v>115</v>
      </c>
      <c r="C29" s="294"/>
      <c r="D29" s="294"/>
      <c r="E29" s="293">
        <v>72082</v>
      </c>
      <c r="F29" s="294"/>
      <c r="G29" s="340">
        <v>72082</v>
      </c>
      <c r="H29" s="295">
        <v>0.28342895321794409</v>
      </c>
    </row>
    <row r="30" spans="2:8" ht="15" customHeight="1" x14ac:dyDescent="0.2">
      <c r="B30" s="288" t="s">
        <v>116</v>
      </c>
      <c r="C30" s="293">
        <v>2104</v>
      </c>
      <c r="D30" s="293">
        <v>28205</v>
      </c>
      <c r="E30" s="293">
        <v>101886</v>
      </c>
      <c r="F30" s="294"/>
      <c r="G30" s="340">
        <v>132195</v>
      </c>
      <c r="H30" s="295">
        <v>0.5197953784668311</v>
      </c>
    </row>
    <row r="31" spans="2:8" ht="15" customHeight="1" x14ac:dyDescent="0.2">
      <c r="B31" s="288" t="s">
        <v>117</v>
      </c>
      <c r="C31" s="294"/>
      <c r="D31" s="294"/>
      <c r="E31" s="293">
        <v>186229</v>
      </c>
      <c r="F31" s="294"/>
      <c r="G31" s="340">
        <v>186229</v>
      </c>
      <c r="H31" s="295">
        <v>0.73225896241536736</v>
      </c>
    </row>
    <row r="32" spans="2:8" ht="15" customHeight="1" x14ac:dyDescent="0.2">
      <c r="B32" s="288" t="s">
        <v>118</v>
      </c>
      <c r="C32" s="294"/>
      <c r="D32" s="293">
        <v>63573</v>
      </c>
      <c r="E32" s="294"/>
      <c r="F32" s="294"/>
      <c r="G32" s="340">
        <v>63573</v>
      </c>
      <c r="H32" s="295">
        <v>0.24997126665359395</v>
      </c>
    </row>
    <row r="33" spans="2:8" ht="15" customHeight="1" x14ac:dyDescent="0.2">
      <c r="B33" s="288" t="s">
        <v>119</v>
      </c>
      <c r="C33" s="293">
        <v>62896</v>
      </c>
      <c r="D33" s="293">
        <v>9294183</v>
      </c>
      <c r="E33" s="294"/>
      <c r="F33" s="294"/>
      <c r="G33" s="340">
        <v>9357079</v>
      </c>
      <c r="H33" s="295">
        <v>36.792362949801714</v>
      </c>
    </row>
    <row r="34" spans="2:8" ht="15" customHeight="1" x14ac:dyDescent="0.2">
      <c r="B34" s="288" t="s">
        <v>120</v>
      </c>
      <c r="C34" s="293">
        <v>45071</v>
      </c>
      <c r="D34" s="293">
        <v>634620</v>
      </c>
      <c r="E34" s="294"/>
      <c r="F34" s="294"/>
      <c r="G34" s="340">
        <v>679691</v>
      </c>
      <c r="H34" s="295">
        <v>2.6725688610423912</v>
      </c>
    </row>
    <row r="35" spans="2:8" ht="15" customHeight="1" x14ac:dyDescent="0.2">
      <c r="B35" s="288" t="s">
        <v>121</v>
      </c>
      <c r="C35" s="294"/>
      <c r="D35" s="293">
        <v>17</v>
      </c>
      <c r="E35" s="294"/>
      <c r="F35" s="294"/>
      <c r="G35" s="340">
        <v>17</v>
      </c>
      <c r="H35" s="295">
        <v>6.6844596497115088E-5</v>
      </c>
    </row>
    <row r="36" spans="2:8" ht="15" customHeight="1" x14ac:dyDescent="0.2">
      <c r="B36" s="288" t="s">
        <v>122</v>
      </c>
      <c r="C36" s="293">
        <v>50</v>
      </c>
      <c r="D36" s="293">
        <v>4</v>
      </c>
      <c r="E36" s="294"/>
      <c r="F36" s="294"/>
      <c r="G36" s="340">
        <v>54</v>
      </c>
      <c r="H36" s="295">
        <v>2.1232989475554204E-4</v>
      </c>
    </row>
    <row r="37" spans="2:8" ht="15" customHeight="1" x14ac:dyDescent="0.2">
      <c r="B37" s="288" t="s">
        <v>123</v>
      </c>
      <c r="C37" s="294"/>
      <c r="D37" s="293">
        <v>45200</v>
      </c>
      <c r="E37" s="294"/>
      <c r="F37" s="294"/>
      <c r="G37" s="340">
        <v>45200</v>
      </c>
      <c r="H37" s="295">
        <v>0.17772798598056483</v>
      </c>
    </row>
    <row r="38" spans="2:8" ht="15" customHeight="1" x14ac:dyDescent="0.2">
      <c r="B38" s="288" t="s">
        <v>124</v>
      </c>
      <c r="C38" s="294"/>
      <c r="D38" s="294"/>
      <c r="E38" s="293">
        <v>280194</v>
      </c>
      <c r="F38" s="294"/>
      <c r="G38" s="340">
        <v>280194</v>
      </c>
      <c r="H38" s="295">
        <v>1.1017326394654507</v>
      </c>
    </row>
    <row r="39" spans="2:8" ht="15" customHeight="1" x14ac:dyDescent="0.2">
      <c r="B39" s="288" t="s">
        <v>125</v>
      </c>
      <c r="C39" s="294"/>
      <c r="D39" s="294"/>
      <c r="E39" s="293">
        <v>64905</v>
      </c>
      <c r="F39" s="294"/>
      <c r="G39" s="340">
        <v>64905</v>
      </c>
      <c r="H39" s="295">
        <v>0.25520873739089733</v>
      </c>
    </row>
    <row r="40" spans="2:8" ht="15" customHeight="1" x14ac:dyDescent="0.2">
      <c r="B40" s="288" t="s">
        <v>126</v>
      </c>
      <c r="C40" s="293">
        <v>7771</v>
      </c>
      <c r="D40" s="293">
        <v>20</v>
      </c>
      <c r="E40" s="294"/>
      <c r="F40" s="294"/>
      <c r="G40" s="340">
        <v>7791</v>
      </c>
      <c r="H40" s="295">
        <v>3.0634485371119038E-2</v>
      </c>
    </row>
    <row r="41" spans="2:8" ht="15" customHeight="1" x14ac:dyDescent="0.2">
      <c r="B41" s="288" t="s">
        <v>127</v>
      </c>
      <c r="C41" s="294"/>
      <c r="D41" s="293">
        <v>14938</v>
      </c>
      <c r="E41" s="294"/>
      <c r="F41" s="294"/>
      <c r="G41" s="340">
        <v>14938</v>
      </c>
      <c r="H41" s="295">
        <v>5.8736740145523832E-2</v>
      </c>
    </row>
    <row r="42" spans="2:8" ht="15" customHeight="1" x14ac:dyDescent="0.2">
      <c r="B42" s="288" t="s">
        <v>128</v>
      </c>
      <c r="C42" s="294"/>
      <c r="D42" s="293">
        <v>1297</v>
      </c>
      <c r="E42" s="294"/>
      <c r="F42" s="294"/>
      <c r="G42" s="340">
        <v>1297</v>
      </c>
      <c r="H42" s="295">
        <v>5.0998495092210742E-3</v>
      </c>
    </row>
    <row r="43" spans="2:8" ht="15" customHeight="1" x14ac:dyDescent="0.2">
      <c r="B43" s="288" t="s">
        <v>129</v>
      </c>
      <c r="C43" s="294"/>
      <c r="D43" s="293">
        <v>892</v>
      </c>
      <c r="E43" s="294"/>
      <c r="F43" s="294"/>
      <c r="G43" s="340">
        <v>892</v>
      </c>
      <c r="H43" s="295">
        <v>3.5073752985545093E-3</v>
      </c>
    </row>
    <row r="44" spans="2:8" ht="15" customHeight="1" x14ac:dyDescent="0.2">
      <c r="B44" s="288" t="s">
        <v>130</v>
      </c>
      <c r="C44" s="294"/>
      <c r="D44" s="293">
        <v>11</v>
      </c>
      <c r="E44" s="294"/>
      <c r="F44" s="294"/>
      <c r="G44" s="340">
        <v>11</v>
      </c>
      <c r="H44" s="295">
        <v>4.3252385968721527E-5</v>
      </c>
    </row>
    <row r="45" spans="2:8" ht="15" customHeight="1" x14ac:dyDescent="0.2">
      <c r="B45" s="288" t="s">
        <v>131</v>
      </c>
      <c r="C45" s="293">
        <v>19867</v>
      </c>
      <c r="D45" s="294"/>
      <c r="E45" s="294"/>
      <c r="F45" s="294"/>
      <c r="G45" s="340">
        <v>19867</v>
      </c>
      <c r="H45" s="295">
        <v>7.8117741094599139E-2</v>
      </c>
    </row>
    <row r="46" spans="2:8" ht="15" customHeight="1" x14ac:dyDescent="0.2">
      <c r="B46" s="288" t="s">
        <v>132</v>
      </c>
      <c r="C46" s="293">
        <v>291446</v>
      </c>
      <c r="D46" s="293">
        <v>1358607</v>
      </c>
      <c r="E46" s="294"/>
      <c r="F46" s="294"/>
      <c r="G46" s="340">
        <v>1650053</v>
      </c>
      <c r="H46" s="295">
        <v>6.4880662931678961</v>
      </c>
    </row>
    <row r="47" spans="2:8" ht="15" customHeight="1" x14ac:dyDescent="0.2">
      <c r="B47" s="288" t="s">
        <v>133</v>
      </c>
      <c r="C47" s="294"/>
      <c r="D47" s="293">
        <v>1</v>
      </c>
      <c r="E47" s="294"/>
      <c r="F47" s="294"/>
      <c r="G47" s="340">
        <v>1</v>
      </c>
      <c r="H47" s="295">
        <v>3.9320350880655934E-6</v>
      </c>
    </row>
    <row r="48" spans="2:8" ht="15" customHeight="1" x14ac:dyDescent="0.2">
      <c r="B48" s="288" t="s">
        <v>134</v>
      </c>
      <c r="C48" s="294"/>
      <c r="D48" s="293">
        <v>139</v>
      </c>
      <c r="E48" s="294"/>
      <c r="F48" s="294"/>
      <c r="G48" s="340">
        <v>139</v>
      </c>
      <c r="H48" s="295">
        <v>5.4655287724111748E-4</v>
      </c>
    </row>
    <row r="49" spans="2:8" ht="15" customHeight="1" x14ac:dyDescent="0.2">
      <c r="B49" s="288" t="s">
        <v>135</v>
      </c>
      <c r="C49" s="293">
        <v>77</v>
      </c>
      <c r="D49" s="293">
        <v>2077</v>
      </c>
      <c r="E49" s="294"/>
      <c r="F49" s="294"/>
      <c r="G49" s="340">
        <v>2154</v>
      </c>
      <c r="H49" s="295">
        <v>8.4696035796932873E-3</v>
      </c>
    </row>
    <row r="50" spans="2:8" ht="15" customHeight="1" x14ac:dyDescent="0.2">
      <c r="B50" s="288" t="s">
        <v>136</v>
      </c>
      <c r="C50" s="293">
        <v>20</v>
      </c>
      <c r="D50" s="294"/>
      <c r="E50" s="294"/>
      <c r="F50" s="294"/>
      <c r="G50" s="340">
        <v>20</v>
      </c>
      <c r="H50" s="295">
        <v>7.8640701761311868E-5</v>
      </c>
    </row>
    <row r="51" spans="2:8" ht="15" customHeight="1" x14ac:dyDescent="0.2">
      <c r="B51" s="288" t="s">
        <v>137</v>
      </c>
      <c r="C51" s="293">
        <v>18520</v>
      </c>
      <c r="D51" s="293">
        <v>13143</v>
      </c>
      <c r="E51" s="294"/>
      <c r="F51" s="294"/>
      <c r="G51" s="340">
        <v>31663</v>
      </c>
      <c r="H51" s="295">
        <v>0.12450002699342087</v>
      </c>
    </row>
    <row r="52" spans="2:8" ht="15" customHeight="1" x14ac:dyDescent="0.2">
      <c r="B52" s="288" t="s">
        <v>138</v>
      </c>
      <c r="C52" s="293">
        <v>382</v>
      </c>
      <c r="D52" s="293">
        <v>43</v>
      </c>
      <c r="E52" s="294"/>
      <c r="F52" s="294"/>
      <c r="G52" s="340">
        <v>425</v>
      </c>
      <c r="H52" s="295">
        <v>1.6711149124278772E-3</v>
      </c>
    </row>
    <row r="53" spans="2:8" ht="15" customHeight="1" x14ac:dyDescent="0.2">
      <c r="B53" s="288" t="s">
        <v>139</v>
      </c>
      <c r="C53" s="294"/>
      <c r="D53" s="293">
        <v>8</v>
      </c>
      <c r="E53" s="294"/>
      <c r="F53" s="294"/>
      <c r="G53" s="340">
        <v>8</v>
      </c>
      <c r="H53" s="295">
        <v>3.1456280704524747E-5</v>
      </c>
    </row>
    <row r="54" spans="2:8" ht="15" customHeight="1" x14ac:dyDescent="0.2">
      <c r="B54" s="288" t="s">
        <v>140</v>
      </c>
      <c r="C54" s="294"/>
      <c r="D54" s="293">
        <v>1565</v>
      </c>
      <c r="E54" s="294"/>
      <c r="F54" s="294"/>
      <c r="G54" s="340">
        <v>1565</v>
      </c>
      <c r="H54" s="295">
        <v>6.1536349128226532E-3</v>
      </c>
    </row>
    <row r="55" spans="2:8" ht="15" customHeight="1" x14ac:dyDescent="0.2">
      <c r="B55" s="288" t="s">
        <v>141</v>
      </c>
      <c r="C55" s="294"/>
      <c r="D55" s="294"/>
      <c r="E55" s="293">
        <v>106736</v>
      </c>
      <c r="F55" s="294"/>
      <c r="G55" s="340">
        <v>106736</v>
      </c>
      <c r="H55" s="295">
        <v>0.41968969715976917</v>
      </c>
    </row>
    <row r="56" spans="2:8" ht="15" customHeight="1" x14ac:dyDescent="0.2">
      <c r="B56" s="288" t="s">
        <v>142</v>
      </c>
      <c r="C56" s="293">
        <v>22193</v>
      </c>
      <c r="D56" s="293">
        <v>1276</v>
      </c>
      <c r="E56" s="294"/>
      <c r="F56" s="294"/>
      <c r="G56" s="340">
        <v>23469</v>
      </c>
      <c r="H56" s="295">
        <v>9.2280931481811407E-2</v>
      </c>
    </row>
    <row r="57" spans="2:8" ht="15" customHeight="1" x14ac:dyDescent="0.2">
      <c r="B57" s="288" t="s">
        <v>143</v>
      </c>
      <c r="C57" s="293">
        <v>5007</v>
      </c>
      <c r="D57" s="293">
        <v>48279</v>
      </c>
      <c r="E57" s="294"/>
      <c r="F57" s="294"/>
      <c r="G57" s="340">
        <v>53286</v>
      </c>
      <c r="H57" s="295">
        <v>0.20952242170266319</v>
      </c>
    </row>
    <row r="58" spans="2:8" ht="15" customHeight="1" x14ac:dyDescent="0.2">
      <c r="B58" s="288" t="s">
        <v>144</v>
      </c>
      <c r="C58" s="294"/>
      <c r="D58" s="293">
        <v>2</v>
      </c>
      <c r="E58" s="294"/>
      <c r="F58" s="294"/>
      <c r="G58" s="340">
        <v>2</v>
      </c>
      <c r="H58" s="295">
        <v>7.8640701761311868E-6</v>
      </c>
    </row>
    <row r="59" spans="2:8" ht="15" customHeight="1" x14ac:dyDescent="0.2">
      <c r="B59" s="288" t="s">
        <v>145</v>
      </c>
      <c r="C59" s="294"/>
      <c r="D59" s="293">
        <v>719</v>
      </c>
      <c r="E59" s="293">
        <v>221234</v>
      </c>
      <c r="F59" s="293">
        <v>99</v>
      </c>
      <c r="G59" s="340">
        <v>222052</v>
      </c>
      <c r="H59" s="295">
        <v>0.87311625537514115</v>
      </c>
    </row>
    <row r="60" spans="2:8" ht="15" customHeight="1" x14ac:dyDescent="0.2">
      <c r="B60" s="288" t="s">
        <v>146</v>
      </c>
      <c r="C60" s="293">
        <v>2347</v>
      </c>
      <c r="D60" s="293">
        <v>4683</v>
      </c>
      <c r="E60" s="294"/>
      <c r="F60" s="294"/>
      <c r="G60" s="340">
        <v>7030</v>
      </c>
      <c r="H60" s="295">
        <v>2.7642206669101121E-2</v>
      </c>
    </row>
    <row r="61" spans="2:8" s="297" customFormat="1" ht="15" customHeight="1" x14ac:dyDescent="0.2">
      <c r="B61" s="298" t="s">
        <v>170</v>
      </c>
      <c r="C61" s="299">
        <v>917397</v>
      </c>
      <c r="D61" s="299">
        <v>17884331</v>
      </c>
      <c r="E61" s="299">
        <v>6623710</v>
      </c>
      <c r="F61" s="299">
        <v>6685</v>
      </c>
      <c r="G61" s="299">
        <v>25432123</v>
      </c>
      <c r="H61" s="344">
        <v>100</v>
      </c>
    </row>
    <row r="62" spans="2:8" ht="15" customHeight="1" x14ac:dyDescent="0.2">
      <c r="B62" s="290" t="s">
        <v>244</v>
      </c>
      <c r="C62" s="296">
        <v>3.6072371936861112</v>
      </c>
      <c r="D62" s="296">
        <v>70.321817018579225</v>
      </c>
      <c r="E62" s="296">
        <v>26.04466013317095</v>
      </c>
      <c r="F62" s="296">
        <v>2.6285654563718491E-2</v>
      </c>
      <c r="G62" s="296">
        <v>100</v>
      </c>
      <c r="H62" s="291"/>
    </row>
  </sheetData>
  <mergeCells count="3">
    <mergeCell ref="B1:H1"/>
    <mergeCell ref="C3:F3"/>
    <mergeCell ref="G3:H3"/>
  </mergeCells>
  <printOptions horizontalCentered="1"/>
  <pageMargins left="0.74803149606299213" right="0.74803149606299213" top="0.98425196850393704" bottom="0.98425196850393704" header="0.51181102362204722" footer="0.51181102362204722"/>
  <pageSetup scale="70"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B1:T157"/>
  <sheetViews>
    <sheetView view="pageBreakPreview" zoomScale="96" zoomScaleSheetLayoutView="96" workbookViewId="0">
      <selection activeCell="U2" sqref="U2"/>
    </sheetView>
  </sheetViews>
  <sheetFormatPr defaultColWidth="9.140625" defaultRowHeight="12" x14ac:dyDescent="0.2"/>
  <cols>
    <col min="1" max="1" width="9.140625" style="244"/>
    <col min="2" max="2" width="12" style="300" bestFit="1" customWidth="1"/>
    <col min="3" max="3" width="20.42578125" style="300" bestFit="1" customWidth="1"/>
    <col min="4" max="4" width="7.140625" style="244" customWidth="1"/>
    <col min="5" max="6" width="10" style="244" customWidth="1"/>
    <col min="7" max="7" width="10.140625" style="244" customWidth="1"/>
    <col min="8" max="10" width="10.42578125" style="244" customWidth="1"/>
    <col min="11" max="11" width="12" style="300" bestFit="1" customWidth="1"/>
    <col min="12" max="12" width="20.5703125" style="300" bestFit="1" customWidth="1"/>
    <col min="13" max="13" width="7" style="244" customWidth="1"/>
    <col min="14" max="14" width="9.140625" style="244" bestFit="1" customWidth="1"/>
    <col min="15" max="15" width="9.85546875" style="244" customWidth="1"/>
    <col min="16" max="16" width="10.42578125" style="244" customWidth="1"/>
    <col min="17" max="17" width="9.140625" style="244" bestFit="1" customWidth="1"/>
    <col min="18" max="18" width="9.7109375" style="244" customWidth="1"/>
    <col min="19" max="19" width="9.85546875" style="244" customWidth="1"/>
    <col min="20" max="20" width="10.140625" style="244" bestFit="1" customWidth="1"/>
    <col min="21" max="16384" width="9.140625" style="244"/>
  </cols>
  <sheetData>
    <row r="1" spans="2:20" s="239" customFormat="1" ht="21.75" customHeight="1" x14ac:dyDescent="0.2">
      <c r="B1" s="623" t="s">
        <v>247</v>
      </c>
      <c r="C1" s="623"/>
      <c r="D1" s="623"/>
      <c r="E1" s="623"/>
      <c r="F1" s="623"/>
      <c r="G1" s="623"/>
      <c r="H1" s="623"/>
      <c r="I1" s="623"/>
      <c r="J1" s="623"/>
      <c r="K1" s="623" t="s">
        <v>247</v>
      </c>
      <c r="L1" s="623"/>
      <c r="M1" s="623"/>
      <c r="N1" s="623"/>
      <c r="O1" s="623"/>
      <c r="P1" s="623"/>
      <c r="Q1" s="623"/>
      <c r="R1" s="623"/>
      <c r="S1" s="623"/>
      <c r="T1" s="623"/>
    </row>
    <row r="2" spans="2:20" ht="6.75" customHeight="1" thickBot="1" x14ac:dyDescent="0.25">
      <c r="B2" s="307"/>
      <c r="C2" s="308"/>
      <c r="D2" s="309"/>
      <c r="E2" s="309"/>
      <c r="F2" s="309"/>
      <c r="G2" s="309"/>
      <c r="H2" s="309"/>
      <c r="I2" s="309"/>
      <c r="J2" s="309"/>
      <c r="K2" s="307"/>
      <c r="L2" s="308"/>
      <c r="M2" s="309"/>
      <c r="N2" s="309"/>
      <c r="O2" s="309"/>
      <c r="P2" s="309"/>
      <c r="Q2" s="309"/>
      <c r="R2" s="309"/>
      <c r="S2" s="309"/>
      <c r="T2" s="309"/>
    </row>
    <row r="3" spans="2:20" ht="14.25" customHeight="1" x14ac:dyDescent="0.2">
      <c r="B3" s="608" t="s">
        <v>189</v>
      </c>
      <c r="C3" s="608"/>
      <c r="D3" s="482"/>
      <c r="E3" s="630" t="s">
        <v>157</v>
      </c>
      <c r="F3" s="630"/>
      <c r="G3" s="630"/>
      <c r="H3" s="630"/>
      <c r="I3" s="630"/>
      <c r="J3" s="630"/>
      <c r="K3" s="608" t="s">
        <v>189</v>
      </c>
      <c r="L3" s="608"/>
      <c r="M3" s="194" t="s">
        <v>0</v>
      </c>
      <c r="N3" s="656" t="s">
        <v>157</v>
      </c>
      <c r="O3" s="656"/>
      <c r="P3" s="656"/>
      <c r="Q3" s="656"/>
      <c r="R3" s="656"/>
      <c r="S3" s="656"/>
      <c r="T3" s="194"/>
    </row>
    <row r="4" spans="2:20" s="306" customFormat="1" ht="18.75" customHeight="1" thickBot="1" x14ac:dyDescent="0.25">
      <c r="B4" s="609"/>
      <c r="C4" s="609"/>
      <c r="D4" s="56"/>
      <c r="E4" s="487" t="s">
        <v>158</v>
      </c>
      <c r="F4" s="487" t="s">
        <v>159</v>
      </c>
      <c r="G4" s="487" t="s">
        <v>160</v>
      </c>
      <c r="H4" s="487" t="s">
        <v>161</v>
      </c>
      <c r="I4" s="487" t="s">
        <v>162</v>
      </c>
      <c r="J4" s="487" t="s">
        <v>163</v>
      </c>
      <c r="K4" s="609"/>
      <c r="L4" s="609"/>
      <c r="M4" s="56"/>
      <c r="N4" s="487" t="s">
        <v>164</v>
      </c>
      <c r="O4" s="487" t="s">
        <v>165</v>
      </c>
      <c r="P4" s="487" t="s">
        <v>166</v>
      </c>
      <c r="Q4" s="487" t="s">
        <v>167</v>
      </c>
      <c r="R4" s="487" t="s">
        <v>168</v>
      </c>
      <c r="S4" s="487" t="s">
        <v>169</v>
      </c>
      <c r="T4" s="430" t="s">
        <v>170</v>
      </c>
    </row>
    <row r="5" spans="2:20" ht="12.95" customHeight="1" x14ac:dyDescent="0.2">
      <c r="B5" s="301" t="s">
        <v>91</v>
      </c>
      <c r="C5" s="317" t="s">
        <v>311</v>
      </c>
      <c r="D5" s="318" t="s">
        <v>185</v>
      </c>
      <c r="E5" s="200">
        <v>8385</v>
      </c>
      <c r="F5" s="200">
        <v>6953</v>
      </c>
      <c r="G5" s="200">
        <v>6970</v>
      </c>
      <c r="H5" s="200">
        <v>6583</v>
      </c>
      <c r="I5" s="200">
        <v>8664</v>
      </c>
      <c r="J5" s="200">
        <v>7815</v>
      </c>
      <c r="K5" s="301" t="s">
        <v>91</v>
      </c>
      <c r="L5" s="317" t="s">
        <v>311</v>
      </c>
      <c r="M5" s="318" t="s">
        <v>185</v>
      </c>
      <c r="N5" s="200">
        <v>11564</v>
      </c>
      <c r="O5" s="200">
        <v>17912</v>
      </c>
      <c r="P5" s="200">
        <v>13668</v>
      </c>
      <c r="Q5" s="200">
        <v>10665</v>
      </c>
      <c r="R5" s="200">
        <v>7976</v>
      </c>
      <c r="S5" s="200">
        <v>6664</v>
      </c>
      <c r="T5" s="333">
        <v>113819</v>
      </c>
    </row>
    <row r="6" spans="2:20" ht="12.95" customHeight="1" x14ac:dyDescent="0.2">
      <c r="B6" s="301" t="s">
        <v>83</v>
      </c>
      <c r="C6" s="317" t="s">
        <v>343</v>
      </c>
      <c r="D6" s="318" t="s">
        <v>186</v>
      </c>
      <c r="E6" s="200">
        <v>126</v>
      </c>
      <c r="F6" s="200">
        <v>122</v>
      </c>
      <c r="G6" s="200">
        <v>150</v>
      </c>
      <c r="H6" s="200">
        <v>128</v>
      </c>
      <c r="I6" s="200">
        <v>112</v>
      </c>
      <c r="J6" s="200">
        <v>103</v>
      </c>
      <c r="K6" s="301" t="s">
        <v>83</v>
      </c>
      <c r="L6" s="317" t="s">
        <v>343</v>
      </c>
      <c r="M6" s="318" t="s">
        <v>186</v>
      </c>
      <c r="N6" s="200">
        <v>78</v>
      </c>
      <c r="O6" s="200">
        <v>111</v>
      </c>
      <c r="P6" s="200">
        <v>91</v>
      </c>
      <c r="Q6" s="200">
        <v>108</v>
      </c>
      <c r="R6" s="200">
        <v>134</v>
      </c>
      <c r="S6" s="200">
        <v>90</v>
      </c>
      <c r="T6" s="333">
        <v>1353</v>
      </c>
    </row>
    <row r="7" spans="2:20" s="266" customFormat="1" ht="12.95" customHeight="1" thickBot="1" x14ac:dyDescent="0.25">
      <c r="B7" s="324" t="s">
        <v>83</v>
      </c>
      <c r="C7" s="206" t="s">
        <v>170</v>
      </c>
      <c r="D7" s="325" t="s">
        <v>83</v>
      </c>
      <c r="E7" s="326">
        <v>8511</v>
      </c>
      <c r="F7" s="326">
        <v>7075</v>
      </c>
      <c r="G7" s="326">
        <v>7120</v>
      </c>
      <c r="H7" s="326">
        <v>6711</v>
      </c>
      <c r="I7" s="326">
        <v>8776</v>
      </c>
      <c r="J7" s="326">
        <v>7918</v>
      </c>
      <c r="K7" s="324" t="s">
        <v>83</v>
      </c>
      <c r="L7" s="206" t="s">
        <v>170</v>
      </c>
      <c r="M7" s="325" t="s">
        <v>83</v>
      </c>
      <c r="N7" s="326">
        <v>11642</v>
      </c>
      <c r="O7" s="326">
        <v>18023</v>
      </c>
      <c r="P7" s="326">
        <v>13759</v>
      </c>
      <c r="Q7" s="326">
        <v>10773</v>
      </c>
      <c r="R7" s="326">
        <v>8110</v>
      </c>
      <c r="S7" s="326">
        <v>6754</v>
      </c>
      <c r="T7" s="334">
        <v>115172</v>
      </c>
    </row>
    <row r="8" spans="2:20" s="266" customFormat="1" ht="12.95" customHeight="1" thickBot="1" x14ac:dyDescent="0.25">
      <c r="B8" s="327" t="s">
        <v>92</v>
      </c>
      <c r="C8" s="476" t="s">
        <v>312</v>
      </c>
      <c r="D8" s="518" t="s">
        <v>185</v>
      </c>
      <c r="E8" s="197">
        <v>1</v>
      </c>
      <c r="F8" s="196"/>
      <c r="G8" s="197">
        <v>1</v>
      </c>
      <c r="H8" s="197">
        <v>2</v>
      </c>
      <c r="I8" s="196"/>
      <c r="J8" s="196"/>
      <c r="K8" s="327" t="s">
        <v>92</v>
      </c>
      <c r="L8" s="476" t="s">
        <v>312</v>
      </c>
      <c r="M8" s="518" t="s">
        <v>185</v>
      </c>
      <c r="N8" s="196"/>
      <c r="O8" s="197">
        <v>1</v>
      </c>
      <c r="P8" s="197">
        <v>1</v>
      </c>
      <c r="Q8" s="196"/>
      <c r="R8" s="196"/>
      <c r="S8" s="196"/>
      <c r="T8" s="335">
        <v>6</v>
      </c>
    </row>
    <row r="9" spans="2:20" ht="12.95" customHeight="1" x14ac:dyDescent="0.2">
      <c r="B9" s="240" t="s">
        <v>93</v>
      </c>
      <c r="C9" s="317" t="s">
        <v>390</v>
      </c>
      <c r="D9" s="318" t="s">
        <v>187</v>
      </c>
      <c r="E9" s="200">
        <v>21039</v>
      </c>
      <c r="F9" s="200">
        <v>29717</v>
      </c>
      <c r="G9" s="200">
        <v>53635</v>
      </c>
      <c r="H9" s="200">
        <v>30554</v>
      </c>
      <c r="I9" s="200">
        <v>36056</v>
      </c>
      <c r="J9" s="200">
        <v>36629</v>
      </c>
      <c r="K9" s="240" t="s">
        <v>93</v>
      </c>
      <c r="L9" s="317" t="s">
        <v>390</v>
      </c>
      <c r="M9" s="318" t="s">
        <v>187</v>
      </c>
      <c r="N9" s="200">
        <v>33620</v>
      </c>
      <c r="O9" s="200">
        <v>32046</v>
      </c>
      <c r="P9" s="200">
        <v>39817</v>
      </c>
      <c r="Q9" s="200">
        <v>30824</v>
      </c>
      <c r="R9" s="200">
        <v>31932</v>
      </c>
      <c r="S9" s="200">
        <v>31459</v>
      </c>
      <c r="T9" s="333">
        <v>407328</v>
      </c>
    </row>
    <row r="10" spans="2:20" ht="12.95" customHeight="1" x14ac:dyDescent="0.2">
      <c r="B10" s="301" t="s">
        <v>83</v>
      </c>
      <c r="C10" s="317" t="s">
        <v>313</v>
      </c>
      <c r="D10" s="318" t="s">
        <v>185</v>
      </c>
      <c r="E10" s="78"/>
      <c r="F10" s="78"/>
      <c r="G10" s="78"/>
      <c r="H10" s="78"/>
      <c r="I10" s="78"/>
      <c r="J10" s="200">
        <v>5</v>
      </c>
      <c r="K10" s="301" t="s">
        <v>83</v>
      </c>
      <c r="L10" s="317" t="s">
        <v>313</v>
      </c>
      <c r="M10" s="318" t="s">
        <v>185</v>
      </c>
      <c r="N10" s="78"/>
      <c r="O10" s="78"/>
      <c r="P10" s="78"/>
      <c r="Q10" s="78"/>
      <c r="R10" s="78"/>
      <c r="S10" s="78"/>
      <c r="T10" s="333">
        <v>5</v>
      </c>
    </row>
    <row r="11" spans="2:20" s="266" customFormat="1" ht="12.95" customHeight="1" thickBot="1" x14ac:dyDescent="0.25">
      <c r="B11" s="324" t="s">
        <v>83</v>
      </c>
      <c r="C11" s="206" t="s">
        <v>170</v>
      </c>
      <c r="D11" s="325" t="s">
        <v>83</v>
      </c>
      <c r="E11" s="326">
        <v>21039</v>
      </c>
      <c r="F11" s="326">
        <v>29717</v>
      </c>
      <c r="G11" s="326">
        <v>53635</v>
      </c>
      <c r="H11" s="326">
        <v>30554</v>
      </c>
      <c r="I11" s="326">
        <v>36056</v>
      </c>
      <c r="J11" s="326">
        <v>36634</v>
      </c>
      <c r="K11" s="324" t="s">
        <v>83</v>
      </c>
      <c r="L11" s="206" t="s">
        <v>170</v>
      </c>
      <c r="M11" s="325" t="s">
        <v>83</v>
      </c>
      <c r="N11" s="326">
        <v>33620</v>
      </c>
      <c r="O11" s="326">
        <v>32046</v>
      </c>
      <c r="P11" s="326">
        <v>39817</v>
      </c>
      <c r="Q11" s="326">
        <v>30824</v>
      </c>
      <c r="R11" s="326">
        <v>31932</v>
      </c>
      <c r="S11" s="326">
        <v>31459</v>
      </c>
      <c r="T11" s="334">
        <v>407333</v>
      </c>
    </row>
    <row r="12" spans="2:20" s="266" customFormat="1" ht="12.95" customHeight="1" thickBot="1" x14ac:dyDescent="0.25">
      <c r="B12" s="195" t="s">
        <v>94</v>
      </c>
      <c r="C12" s="476" t="s">
        <v>314</v>
      </c>
      <c r="D12" s="518" t="s">
        <v>185</v>
      </c>
      <c r="E12" s="197">
        <v>2</v>
      </c>
      <c r="F12" s="196"/>
      <c r="G12" s="197">
        <v>70</v>
      </c>
      <c r="H12" s="196"/>
      <c r="I12" s="196"/>
      <c r="J12" s="196"/>
      <c r="K12" s="195" t="s">
        <v>94</v>
      </c>
      <c r="L12" s="476" t="s">
        <v>314</v>
      </c>
      <c r="M12" s="518" t="s">
        <v>185</v>
      </c>
      <c r="N12" s="196"/>
      <c r="O12" s="196"/>
      <c r="P12" s="196"/>
      <c r="Q12" s="196"/>
      <c r="R12" s="197">
        <v>1</v>
      </c>
      <c r="S12" s="196"/>
      <c r="T12" s="335">
        <v>73</v>
      </c>
    </row>
    <row r="13" spans="2:20" s="266" customFormat="1" ht="12.95" customHeight="1" thickBot="1" x14ac:dyDescent="0.25">
      <c r="B13" s="195" t="s">
        <v>96</v>
      </c>
      <c r="C13" s="476" t="s">
        <v>315</v>
      </c>
      <c r="D13" s="518" t="s">
        <v>185</v>
      </c>
      <c r="E13" s="197">
        <v>22456</v>
      </c>
      <c r="F13" s="197">
        <v>21114</v>
      </c>
      <c r="G13" s="197">
        <v>19574</v>
      </c>
      <c r="H13" s="197">
        <v>18789</v>
      </c>
      <c r="I13" s="197">
        <v>21158</v>
      </c>
      <c r="J13" s="197">
        <v>23639</v>
      </c>
      <c r="K13" s="195" t="s">
        <v>96</v>
      </c>
      <c r="L13" s="476" t="s">
        <v>315</v>
      </c>
      <c r="M13" s="518" t="s">
        <v>185</v>
      </c>
      <c r="N13" s="197">
        <v>31803</v>
      </c>
      <c r="O13" s="197">
        <v>50155</v>
      </c>
      <c r="P13" s="197">
        <v>37105</v>
      </c>
      <c r="Q13" s="197">
        <v>30134</v>
      </c>
      <c r="R13" s="197">
        <v>23329</v>
      </c>
      <c r="S13" s="197">
        <v>24473</v>
      </c>
      <c r="T13" s="335">
        <v>323729</v>
      </c>
    </row>
    <row r="14" spans="2:20" ht="12.95" customHeight="1" x14ac:dyDescent="0.2">
      <c r="B14" s="240" t="s">
        <v>96</v>
      </c>
      <c r="C14" s="319" t="s">
        <v>344</v>
      </c>
      <c r="D14" s="677" t="s">
        <v>186</v>
      </c>
      <c r="E14" s="198">
        <v>158</v>
      </c>
      <c r="F14" s="198">
        <v>130</v>
      </c>
      <c r="G14" s="198">
        <v>205</v>
      </c>
      <c r="H14" s="198">
        <v>667</v>
      </c>
      <c r="I14" s="198">
        <v>2354</v>
      </c>
      <c r="J14" s="198">
        <v>1582</v>
      </c>
      <c r="K14" s="240" t="s">
        <v>96</v>
      </c>
      <c r="L14" s="319" t="s">
        <v>344</v>
      </c>
      <c r="M14" s="677" t="s">
        <v>186</v>
      </c>
      <c r="N14" s="198">
        <v>2324</v>
      </c>
      <c r="O14" s="198">
        <v>2556</v>
      </c>
      <c r="P14" s="198">
        <v>2323</v>
      </c>
      <c r="Q14" s="198">
        <v>2227</v>
      </c>
      <c r="R14" s="198">
        <v>228</v>
      </c>
      <c r="S14" s="198">
        <v>152</v>
      </c>
      <c r="T14" s="336">
        <v>14906</v>
      </c>
    </row>
    <row r="15" spans="2:20" ht="12.95" customHeight="1" x14ac:dyDescent="0.2">
      <c r="B15" s="301" t="s">
        <v>83</v>
      </c>
      <c r="C15" s="317" t="s">
        <v>345</v>
      </c>
      <c r="D15" s="678"/>
      <c r="E15" s="200">
        <v>1</v>
      </c>
      <c r="F15" s="200">
        <v>4</v>
      </c>
      <c r="G15" s="200">
        <v>4</v>
      </c>
      <c r="H15" s="200">
        <v>22</v>
      </c>
      <c r="I15" s="200">
        <v>10</v>
      </c>
      <c r="J15" s="200">
        <v>25</v>
      </c>
      <c r="K15" s="301" t="s">
        <v>83</v>
      </c>
      <c r="L15" s="317" t="s">
        <v>345</v>
      </c>
      <c r="M15" s="678"/>
      <c r="N15" s="200">
        <v>30</v>
      </c>
      <c r="O15" s="200">
        <v>56</v>
      </c>
      <c r="P15" s="200">
        <v>66</v>
      </c>
      <c r="Q15" s="200">
        <v>35</v>
      </c>
      <c r="R15" s="200">
        <v>13</v>
      </c>
      <c r="S15" s="200">
        <v>12</v>
      </c>
      <c r="T15" s="333">
        <v>278</v>
      </c>
    </row>
    <row r="16" spans="2:20" ht="12.95" customHeight="1" x14ac:dyDescent="0.2">
      <c r="B16" s="301" t="s">
        <v>83</v>
      </c>
      <c r="C16" s="317" t="s">
        <v>346</v>
      </c>
      <c r="D16" s="678"/>
      <c r="E16" s="200">
        <v>642</v>
      </c>
      <c r="F16" s="200">
        <v>495</v>
      </c>
      <c r="G16" s="200">
        <v>497</v>
      </c>
      <c r="H16" s="200">
        <v>16493</v>
      </c>
      <c r="I16" s="200">
        <v>703</v>
      </c>
      <c r="J16" s="200">
        <v>594</v>
      </c>
      <c r="K16" s="301" t="s">
        <v>83</v>
      </c>
      <c r="L16" s="317" t="s">
        <v>346</v>
      </c>
      <c r="M16" s="678"/>
      <c r="N16" s="200">
        <v>532</v>
      </c>
      <c r="O16" s="200">
        <v>676</v>
      </c>
      <c r="P16" s="200">
        <v>674</v>
      </c>
      <c r="Q16" s="200">
        <v>13694</v>
      </c>
      <c r="R16" s="200">
        <v>4475</v>
      </c>
      <c r="S16" s="200">
        <v>437</v>
      </c>
      <c r="T16" s="333">
        <v>39912</v>
      </c>
    </row>
    <row r="17" spans="2:20" ht="12.95" customHeight="1" x14ac:dyDescent="0.2">
      <c r="B17" s="301" t="s">
        <v>83</v>
      </c>
      <c r="C17" s="317" t="s">
        <v>316</v>
      </c>
      <c r="D17" s="678" t="s">
        <v>185</v>
      </c>
      <c r="E17" s="200">
        <v>1565</v>
      </c>
      <c r="F17" s="200">
        <v>792</v>
      </c>
      <c r="G17" s="200">
        <v>3189</v>
      </c>
      <c r="H17" s="200">
        <v>6393</v>
      </c>
      <c r="I17" s="200">
        <v>19610</v>
      </c>
      <c r="J17" s="200">
        <v>19765</v>
      </c>
      <c r="K17" s="301" t="s">
        <v>83</v>
      </c>
      <c r="L17" s="317" t="s">
        <v>316</v>
      </c>
      <c r="M17" s="678" t="s">
        <v>185</v>
      </c>
      <c r="N17" s="200">
        <v>33071</v>
      </c>
      <c r="O17" s="200">
        <v>31733</v>
      </c>
      <c r="P17" s="200">
        <v>17606</v>
      </c>
      <c r="Q17" s="200">
        <v>20865</v>
      </c>
      <c r="R17" s="200">
        <v>332</v>
      </c>
      <c r="S17" s="200">
        <v>49</v>
      </c>
      <c r="T17" s="333">
        <v>154970</v>
      </c>
    </row>
    <row r="18" spans="2:20" ht="12.95" customHeight="1" x14ac:dyDescent="0.2">
      <c r="B18" s="301" t="s">
        <v>83</v>
      </c>
      <c r="C18" s="317" t="s">
        <v>317</v>
      </c>
      <c r="D18" s="678"/>
      <c r="E18" s="200">
        <v>94014</v>
      </c>
      <c r="F18" s="200">
        <v>79763</v>
      </c>
      <c r="G18" s="200">
        <v>185345</v>
      </c>
      <c r="H18" s="200">
        <v>279392</v>
      </c>
      <c r="I18" s="200">
        <v>569114</v>
      </c>
      <c r="J18" s="200">
        <v>614878</v>
      </c>
      <c r="K18" s="301" t="s">
        <v>83</v>
      </c>
      <c r="L18" s="317" t="s">
        <v>317</v>
      </c>
      <c r="M18" s="678"/>
      <c r="N18" s="200">
        <v>847245</v>
      </c>
      <c r="O18" s="200">
        <v>997663</v>
      </c>
      <c r="P18" s="200">
        <v>871270</v>
      </c>
      <c r="Q18" s="200">
        <v>908150</v>
      </c>
      <c r="R18" s="200">
        <v>199052</v>
      </c>
      <c r="S18" s="200">
        <v>69808</v>
      </c>
      <c r="T18" s="333">
        <v>5715694</v>
      </c>
    </row>
    <row r="19" spans="2:20" ht="12.95" customHeight="1" x14ac:dyDescent="0.2">
      <c r="B19" s="301" t="s">
        <v>83</v>
      </c>
      <c r="C19" s="317" t="s">
        <v>347</v>
      </c>
      <c r="D19" s="678" t="s">
        <v>186</v>
      </c>
      <c r="E19" s="78"/>
      <c r="F19" s="200">
        <v>3</v>
      </c>
      <c r="G19" s="200">
        <v>4868</v>
      </c>
      <c r="H19" s="200">
        <v>2553</v>
      </c>
      <c r="I19" s="200">
        <v>651</v>
      </c>
      <c r="J19" s="200">
        <v>24</v>
      </c>
      <c r="K19" s="301" t="s">
        <v>83</v>
      </c>
      <c r="L19" s="317" t="s">
        <v>347</v>
      </c>
      <c r="M19" s="678" t="s">
        <v>186</v>
      </c>
      <c r="N19" s="200">
        <v>67</v>
      </c>
      <c r="O19" s="200">
        <v>25</v>
      </c>
      <c r="P19" s="200">
        <v>103</v>
      </c>
      <c r="Q19" s="200">
        <v>720</v>
      </c>
      <c r="R19" s="200">
        <v>414</v>
      </c>
      <c r="S19" s="78"/>
      <c r="T19" s="333">
        <v>9428</v>
      </c>
    </row>
    <row r="20" spans="2:20" ht="12.95" customHeight="1" x14ac:dyDescent="0.2">
      <c r="B20" s="301" t="s">
        <v>83</v>
      </c>
      <c r="C20" s="317" t="s">
        <v>348</v>
      </c>
      <c r="D20" s="678"/>
      <c r="E20" s="78"/>
      <c r="F20" s="200">
        <v>1</v>
      </c>
      <c r="G20" s="78"/>
      <c r="H20" s="200">
        <v>4</v>
      </c>
      <c r="I20" s="200">
        <v>17</v>
      </c>
      <c r="J20" s="200">
        <v>12</v>
      </c>
      <c r="K20" s="301" t="s">
        <v>83</v>
      </c>
      <c r="L20" s="317" t="s">
        <v>348</v>
      </c>
      <c r="M20" s="678"/>
      <c r="N20" s="200">
        <v>2</v>
      </c>
      <c r="O20" s="200">
        <v>46</v>
      </c>
      <c r="P20" s="200">
        <v>8</v>
      </c>
      <c r="Q20" s="200">
        <v>14</v>
      </c>
      <c r="R20" s="200">
        <v>3</v>
      </c>
      <c r="S20" s="78"/>
      <c r="T20" s="333">
        <v>107</v>
      </c>
    </row>
    <row r="21" spans="2:20" s="266" customFormat="1" ht="12.95" customHeight="1" thickBot="1" x14ac:dyDescent="0.25">
      <c r="B21" s="324" t="s">
        <v>83</v>
      </c>
      <c r="C21" s="206" t="s">
        <v>170</v>
      </c>
      <c r="D21" s="325" t="s">
        <v>83</v>
      </c>
      <c r="E21" s="326">
        <v>96380</v>
      </c>
      <c r="F21" s="326">
        <v>81188</v>
      </c>
      <c r="G21" s="326">
        <v>194108</v>
      </c>
      <c r="H21" s="326">
        <v>305524</v>
      </c>
      <c r="I21" s="326">
        <v>592459</v>
      </c>
      <c r="J21" s="326">
        <v>636880</v>
      </c>
      <c r="K21" s="324" t="s">
        <v>83</v>
      </c>
      <c r="L21" s="206" t="s">
        <v>170</v>
      </c>
      <c r="M21" s="325" t="s">
        <v>83</v>
      </c>
      <c r="N21" s="326">
        <v>883271</v>
      </c>
      <c r="O21" s="326">
        <v>1032755</v>
      </c>
      <c r="P21" s="326">
        <v>892050</v>
      </c>
      <c r="Q21" s="326">
        <v>945705</v>
      </c>
      <c r="R21" s="326">
        <v>204517</v>
      </c>
      <c r="S21" s="326">
        <v>70458</v>
      </c>
      <c r="T21" s="334">
        <v>5935295</v>
      </c>
    </row>
    <row r="22" spans="2:20" ht="12.95" customHeight="1" x14ac:dyDescent="0.2">
      <c r="B22" s="240" t="s">
        <v>98</v>
      </c>
      <c r="C22" s="319" t="s">
        <v>349</v>
      </c>
      <c r="D22" s="320" t="s">
        <v>186</v>
      </c>
      <c r="E22" s="198">
        <v>6</v>
      </c>
      <c r="F22" s="198">
        <v>4</v>
      </c>
      <c r="G22" s="198">
        <v>3</v>
      </c>
      <c r="H22" s="198">
        <v>16</v>
      </c>
      <c r="I22" s="198">
        <v>2</v>
      </c>
      <c r="J22" s="198">
        <v>6</v>
      </c>
      <c r="K22" s="240" t="s">
        <v>98</v>
      </c>
      <c r="L22" s="319" t="s">
        <v>349</v>
      </c>
      <c r="M22" s="320" t="s">
        <v>186</v>
      </c>
      <c r="N22" s="198">
        <v>3</v>
      </c>
      <c r="O22" s="198">
        <v>7</v>
      </c>
      <c r="P22" s="198">
        <v>1</v>
      </c>
      <c r="Q22" s="198">
        <v>3</v>
      </c>
      <c r="R22" s="198">
        <v>9</v>
      </c>
      <c r="S22" s="198">
        <v>2</v>
      </c>
      <c r="T22" s="336">
        <v>62</v>
      </c>
    </row>
    <row r="23" spans="2:20" ht="12.95" customHeight="1" x14ac:dyDescent="0.2">
      <c r="B23" s="301" t="s">
        <v>83</v>
      </c>
      <c r="C23" s="317" t="s">
        <v>318</v>
      </c>
      <c r="D23" s="318" t="s">
        <v>185</v>
      </c>
      <c r="E23" s="200">
        <v>66</v>
      </c>
      <c r="F23" s="200">
        <v>70</v>
      </c>
      <c r="G23" s="200">
        <v>69</v>
      </c>
      <c r="H23" s="200">
        <v>71</v>
      </c>
      <c r="I23" s="200">
        <v>85</v>
      </c>
      <c r="J23" s="200">
        <v>109</v>
      </c>
      <c r="K23" s="301" t="s">
        <v>83</v>
      </c>
      <c r="L23" s="317" t="s">
        <v>318</v>
      </c>
      <c r="M23" s="318" t="s">
        <v>185</v>
      </c>
      <c r="N23" s="200">
        <v>80</v>
      </c>
      <c r="O23" s="200">
        <v>172</v>
      </c>
      <c r="P23" s="200">
        <v>133</v>
      </c>
      <c r="Q23" s="200">
        <v>92</v>
      </c>
      <c r="R23" s="200">
        <v>84</v>
      </c>
      <c r="S23" s="200">
        <v>53</v>
      </c>
      <c r="T23" s="333">
        <v>1084</v>
      </c>
    </row>
    <row r="24" spans="2:20" ht="12.95" customHeight="1" x14ac:dyDescent="0.2">
      <c r="B24" s="301" t="s">
        <v>83</v>
      </c>
      <c r="C24" s="317" t="s">
        <v>391</v>
      </c>
      <c r="D24" s="318" t="s">
        <v>187</v>
      </c>
      <c r="E24" s="200">
        <v>110744</v>
      </c>
      <c r="F24" s="200">
        <v>150050</v>
      </c>
      <c r="G24" s="200">
        <v>170930</v>
      </c>
      <c r="H24" s="200">
        <v>186408</v>
      </c>
      <c r="I24" s="200">
        <v>214249</v>
      </c>
      <c r="J24" s="200">
        <v>205139</v>
      </c>
      <c r="K24" s="301" t="s">
        <v>83</v>
      </c>
      <c r="L24" s="317" t="s">
        <v>391</v>
      </c>
      <c r="M24" s="318" t="s">
        <v>187</v>
      </c>
      <c r="N24" s="200">
        <v>223488</v>
      </c>
      <c r="O24" s="200">
        <v>251434</v>
      </c>
      <c r="P24" s="200">
        <v>260547</v>
      </c>
      <c r="Q24" s="200">
        <v>190668</v>
      </c>
      <c r="R24" s="200">
        <v>181110</v>
      </c>
      <c r="S24" s="200">
        <v>176906</v>
      </c>
      <c r="T24" s="333">
        <v>2321673</v>
      </c>
    </row>
    <row r="25" spans="2:20" s="266" customFormat="1" ht="12.95" customHeight="1" thickBot="1" x14ac:dyDescent="0.25">
      <c r="B25" s="324" t="s">
        <v>83</v>
      </c>
      <c r="C25" s="206" t="s">
        <v>170</v>
      </c>
      <c r="D25" s="325" t="s">
        <v>83</v>
      </c>
      <c r="E25" s="326">
        <v>110816</v>
      </c>
      <c r="F25" s="326">
        <v>150124</v>
      </c>
      <c r="G25" s="326">
        <v>171002</v>
      </c>
      <c r="H25" s="326">
        <v>186495</v>
      </c>
      <c r="I25" s="326">
        <v>214336</v>
      </c>
      <c r="J25" s="326">
        <v>205254</v>
      </c>
      <c r="K25" s="324" t="s">
        <v>83</v>
      </c>
      <c r="L25" s="206" t="s">
        <v>170</v>
      </c>
      <c r="M25" s="325" t="s">
        <v>83</v>
      </c>
      <c r="N25" s="326">
        <v>223571</v>
      </c>
      <c r="O25" s="326">
        <v>251613</v>
      </c>
      <c r="P25" s="326">
        <v>260681</v>
      </c>
      <c r="Q25" s="326">
        <v>190763</v>
      </c>
      <c r="R25" s="326">
        <v>181203</v>
      </c>
      <c r="S25" s="326">
        <v>176961</v>
      </c>
      <c r="T25" s="334">
        <v>2322819</v>
      </c>
    </row>
    <row r="26" spans="2:20" ht="12.95" customHeight="1" x14ac:dyDescent="0.2">
      <c r="B26" s="301" t="s">
        <v>99</v>
      </c>
      <c r="C26" s="317" t="s">
        <v>350</v>
      </c>
      <c r="D26" s="677" t="s">
        <v>186</v>
      </c>
      <c r="E26" s="200">
        <v>5</v>
      </c>
      <c r="F26" s="78"/>
      <c r="G26" s="200">
        <v>11</v>
      </c>
      <c r="H26" s="200">
        <v>42</v>
      </c>
      <c r="I26" s="200">
        <v>122</v>
      </c>
      <c r="J26" s="200">
        <v>82</v>
      </c>
      <c r="K26" s="301" t="s">
        <v>99</v>
      </c>
      <c r="L26" s="317" t="s">
        <v>350</v>
      </c>
      <c r="M26" s="677" t="s">
        <v>186</v>
      </c>
      <c r="N26" s="200">
        <v>105</v>
      </c>
      <c r="O26" s="200">
        <v>75</v>
      </c>
      <c r="P26" s="200">
        <v>112</v>
      </c>
      <c r="Q26" s="200">
        <v>20</v>
      </c>
      <c r="R26" s="78"/>
      <c r="S26" s="78"/>
      <c r="T26" s="333">
        <v>574</v>
      </c>
    </row>
    <row r="27" spans="2:20" ht="12.95" customHeight="1" x14ac:dyDescent="0.2">
      <c r="B27" s="301" t="s">
        <v>83</v>
      </c>
      <c r="C27" s="317" t="s">
        <v>351</v>
      </c>
      <c r="D27" s="678"/>
      <c r="E27" s="200">
        <v>7</v>
      </c>
      <c r="F27" s="200">
        <v>106</v>
      </c>
      <c r="G27" s="200">
        <v>7127</v>
      </c>
      <c r="H27" s="200">
        <v>22118</v>
      </c>
      <c r="I27" s="200">
        <v>56148</v>
      </c>
      <c r="J27" s="200">
        <v>71173</v>
      </c>
      <c r="K27" s="301" t="s">
        <v>83</v>
      </c>
      <c r="L27" s="317" t="s">
        <v>351</v>
      </c>
      <c r="M27" s="678"/>
      <c r="N27" s="200">
        <v>44924</v>
      </c>
      <c r="O27" s="200">
        <v>50791</v>
      </c>
      <c r="P27" s="200">
        <v>44957</v>
      </c>
      <c r="Q27" s="200">
        <v>44907</v>
      </c>
      <c r="R27" s="200">
        <v>9785</v>
      </c>
      <c r="S27" s="200">
        <v>131</v>
      </c>
      <c r="T27" s="333">
        <v>352174</v>
      </c>
    </row>
    <row r="28" spans="2:20" s="266" customFormat="1" ht="12.95" customHeight="1" thickBot="1" x14ac:dyDescent="0.25">
      <c r="B28" s="324" t="s">
        <v>83</v>
      </c>
      <c r="C28" s="206" t="s">
        <v>170</v>
      </c>
      <c r="D28" s="325" t="s">
        <v>83</v>
      </c>
      <c r="E28" s="326">
        <v>12</v>
      </c>
      <c r="F28" s="326">
        <v>106</v>
      </c>
      <c r="G28" s="326">
        <v>7138</v>
      </c>
      <c r="H28" s="326">
        <v>22160</v>
      </c>
      <c r="I28" s="326">
        <v>56270</v>
      </c>
      <c r="J28" s="326">
        <v>71255</v>
      </c>
      <c r="K28" s="324" t="s">
        <v>83</v>
      </c>
      <c r="L28" s="206" t="s">
        <v>170</v>
      </c>
      <c r="M28" s="325" t="s">
        <v>83</v>
      </c>
      <c r="N28" s="326">
        <v>45029</v>
      </c>
      <c r="O28" s="326">
        <v>50866</v>
      </c>
      <c r="P28" s="326">
        <v>45069</v>
      </c>
      <c r="Q28" s="326">
        <v>44927</v>
      </c>
      <c r="R28" s="326">
        <v>9785</v>
      </c>
      <c r="S28" s="326">
        <v>131</v>
      </c>
      <c r="T28" s="334">
        <v>352748</v>
      </c>
    </row>
    <row r="29" spans="2:20" ht="12.95" customHeight="1" x14ac:dyDescent="0.2">
      <c r="B29" s="301" t="s">
        <v>100</v>
      </c>
      <c r="C29" s="317" t="s">
        <v>319</v>
      </c>
      <c r="D29" s="318" t="s">
        <v>185</v>
      </c>
      <c r="E29" s="200">
        <v>2</v>
      </c>
      <c r="F29" s="200">
        <v>6</v>
      </c>
      <c r="G29" s="78"/>
      <c r="H29" s="78"/>
      <c r="I29" s="200">
        <v>9</v>
      </c>
      <c r="J29" s="200">
        <v>111</v>
      </c>
      <c r="K29" s="301" t="s">
        <v>100</v>
      </c>
      <c r="L29" s="317" t="s">
        <v>319</v>
      </c>
      <c r="M29" s="318" t="s">
        <v>185</v>
      </c>
      <c r="N29" s="200">
        <v>415</v>
      </c>
      <c r="O29" s="200">
        <v>961</v>
      </c>
      <c r="P29" s="200">
        <v>517</v>
      </c>
      <c r="Q29" s="200">
        <v>1</v>
      </c>
      <c r="R29" s="200">
        <v>2</v>
      </c>
      <c r="S29" s="200">
        <v>3</v>
      </c>
      <c r="T29" s="333">
        <v>2027</v>
      </c>
    </row>
    <row r="30" spans="2:20" ht="12.95" customHeight="1" x14ac:dyDescent="0.2">
      <c r="B30" s="301" t="s">
        <v>83</v>
      </c>
      <c r="C30" s="317" t="s">
        <v>352</v>
      </c>
      <c r="D30" s="678" t="s">
        <v>186</v>
      </c>
      <c r="E30" s="200">
        <v>33</v>
      </c>
      <c r="F30" s="200">
        <v>3</v>
      </c>
      <c r="G30" s="200">
        <v>48</v>
      </c>
      <c r="H30" s="200">
        <v>21</v>
      </c>
      <c r="I30" s="200">
        <v>56</v>
      </c>
      <c r="J30" s="200">
        <v>45</v>
      </c>
      <c r="K30" s="301" t="s">
        <v>83</v>
      </c>
      <c r="L30" s="317" t="s">
        <v>352</v>
      </c>
      <c r="M30" s="678" t="s">
        <v>186</v>
      </c>
      <c r="N30" s="200">
        <v>20</v>
      </c>
      <c r="O30" s="200">
        <v>33</v>
      </c>
      <c r="P30" s="200">
        <v>12</v>
      </c>
      <c r="Q30" s="200">
        <v>31</v>
      </c>
      <c r="R30" s="200">
        <v>21</v>
      </c>
      <c r="S30" s="200">
        <v>63</v>
      </c>
      <c r="T30" s="333">
        <v>386</v>
      </c>
    </row>
    <row r="31" spans="2:20" ht="12.95" customHeight="1" x14ac:dyDescent="0.2">
      <c r="B31" s="301" t="s">
        <v>83</v>
      </c>
      <c r="C31" s="317" t="s">
        <v>353</v>
      </c>
      <c r="D31" s="678"/>
      <c r="E31" s="200">
        <v>460</v>
      </c>
      <c r="F31" s="200">
        <v>327</v>
      </c>
      <c r="G31" s="200">
        <v>278</v>
      </c>
      <c r="H31" s="200">
        <v>396</v>
      </c>
      <c r="I31" s="200">
        <v>731</v>
      </c>
      <c r="J31" s="200">
        <v>1217</v>
      </c>
      <c r="K31" s="301" t="s">
        <v>83</v>
      </c>
      <c r="L31" s="317" t="s">
        <v>353</v>
      </c>
      <c r="M31" s="678"/>
      <c r="N31" s="200">
        <v>1783</v>
      </c>
      <c r="O31" s="200">
        <v>2042</v>
      </c>
      <c r="P31" s="200">
        <v>1886</v>
      </c>
      <c r="Q31" s="200">
        <v>574</v>
      </c>
      <c r="R31" s="200">
        <v>283</v>
      </c>
      <c r="S31" s="200">
        <v>217</v>
      </c>
      <c r="T31" s="333">
        <v>10194</v>
      </c>
    </row>
    <row r="32" spans="2:20" s="266" customFormat="1" ht="12.95" customHeight="1" thickBot="1" x14ac:dyDescent="0.25">
      <c r="B32" s="324" t="s">
        <v>83</v>
      </c>
      <c r="C32" s="206" t="s">
        <v>170</v>
      </c>
      <c r="D32" s="325" t="s">
        <v>83</v>
      </c>
      <c r="E32" s="326">
        <v>495</v>
      </c>
      <c r="F32" s="326">
        <v>336</v>
      </c>
      <c r="G32" s="326">
        <v>326</v>
      </c>
      <c r="H32" s="326">
        <v>417</v>
      </c>
      <c r="I32" s="326">
        <v>796</v>
      </c>
      <c r="J32" s="326">
        <v>1373</v>
      </c>
      <c r="K32" s="324" t="s">
        <v>83</v>
      </c>
      <c r="L32" s="206" t="s">
        <v>170</v>
      </c>
      <c r="M32" s="325" t="s">
        <v>83</v>
      </c>
      <c r="N32" s="326">
        <v>2218</v>
      </c>
      <c r="O32" s="326">
        <v>3036</v>
      </c>
      <c r="P32" s="326">
        <v>2415</v>
      </c>
      <c r="Q32" s="326">
        <v>606</v>
      </c>
      <c r="R32" s="326">
        <v>306</v>
      </c>
      <c r="S32" s="326">
        <v>283</v>
      </c>
      <c r="T32" s="334">
        <v>12607</v>
      </c>
    </row>
    <row r="33" spans="2:20" s="266" customFormat="1" ht="12.95" customHeight="1" thickBot="1" x14ac:dyDescent="0.25">
      <c r="B33" s="324" t="s">
        <v>103</v>
      </c>
      <c r="C33" s="513" t="s">
        <v>320</v>
      </c>
      <c r="D33" s="517" t="s">
        <v>185</v>
      </c>
      <c r="E33" s="326">
        <v>1</v>
      </c>
      <c r="F33" s="328"/>
      <c r="G33" s="328"/>
      <c r="H33" s="326">
        <v>1</v>
      </c>
      <c r="I33" s="328"/>
      <c r="J33" s="328"/>
      <c r="K33" s="324" t="s">
        <v>103</v>
      </c>
      <c r="L33" s="513" t="s">
        <v>320</v>
      </c>
      <c r="M33" s="517" t="s">
        <v>185</v>
      </c>
      <c r="N33" s="328"/>
      <c r="O33" s="328"/>
      <c r="P33" s="328"/>
      <c r="Q33" s="328"/>
      <c r="R33" s="328"/>
      <c r="S33" s="328"/>
      <c r="T33" s="334">
        <v>2</v>
      </c>
    </row>
    <row r="34" spans="2:20" ht="12.95" customHeight="1" x14ac:dyDescent="0.2">
      <c r="B34" s="301" t="s">
        <v>104</v>
      </c>
      <c r="C34" s="317" t="s">
        <v>321</v>
      </c>
      <c r="D34" s="318" t="s">
        <v>185</v>
      </c>
      <c r="E34" s="200">
        <v>59</v>
      </c>
      <c r="F34" s="200">
        <v>40</v>
      </c>
      <c r="G34" s="200">
        <v>40</v>
      </c>
      <c r="H34" s="200">
        <v>13</v>
      </c>
      <c r="I34" s="200">
        <v>37</v>
      </c>
      <c r="J34" s="200">
        <v>63</v>
      </c>
      <c r="K34" s="301" t="s">
        <v>104</v>
      </c>
      <c r="L34" s="317" t="s">
        <v>321</v>
      </c>
      <c r="M34" s="318" t="s">
        <v>185</v>
      </c>
      <c r="N34" s="200">
        <v>111</v>
      </c>
      <c r="O34" s="200">
        <v>390</v>
      </c>
      <c r="P34" s="200">
        <v>440</v>
      </c>
      <c r="Q34" s="200">
        <v>72</v>
      </c>
      <c r="R34" s="200">
        <v>36</v>
      </c>
      <c r="S34" s="200">
        <v>24</v>
      </c>
      <c r="T34" s="333">
        <v>1325</v>
      </c>
    </row>
    <row r="35" spans="2:20" ht="12.95" customHeight="1" x14ac:dyDescent="0.2">
      <c r="B35" s="301" t="s">
        <v>83</v>
      </c>
      <c r="C35" s="317" t="s">
        <v>354</v>
      </c>
      <c r="D35" s="318" t="s">
        <v>186</v>
      </c>
      <c r="E35" s="200">
        <v>50</v>
      </c>
      <c r="F35" s="200">
        <v>46</v>
      </c>
      <c r="G35" s="200">
        <v>55</v>
      </c>
      <c r="H35" s="200">
        <v>139</v>
      </c>
      <c r="I35" s="200">
        <v>39</v>
      </c>
      <c r="J35" s="200">
        <v>62</v>
      </c>
      <c r="K35" s="301" t="s">
        <v>83</v>
      </c>
      <c r="L35" s="317" t="s">
        <v>354</v>
      </c>
      <c r="M35" s="318" t="s">
        <v>186</v>
      </c>
      <c r="N35" s="200">
        <v>70</v>
      </c>
      <c r="O35" s="200">
        <v>57</v>
      </c>
      <c r="P35" s="200">
        <v>28</v>
      </c>
      <c r="Q35" s="200">
        <v>43</v>
      </c>
      <c r="R35" s="200">
        <v>54</v>
      </c>
      <c r="S35" s="200">
        <v>56</v>
      </c>
      <c r="T35" s="333">
        <v>699</v>
      </c>
    </row>
    <row r="36" spans="2:20" s="266" customFormat="1" ht="12.95" customHeight="1" thickBot="1" x14ac:dyDescent="0.25">
      <c r="B36" s="324" t="s">
        <v>83</v>
      </c>
      <c r="C36" s="206" t="s">
        <v>170</v>
      </c>
      <c r="D36" s="325" t="s">
        <v>83</v>
      </c>
      <c r="E36" s="326">
        <v>109</v>
      </c>
      <c r="F36" s="326">
        <v>86</v>
      </c>
      <c r="G36" s="326">
        <v>95</v>
      </c>
      <c r="H36" s="326">
        <v>152</v>
      </c>
      <c r="I36" s="326">
        <v>76</v>
      </c>
      <c r="J36" s="326">
        <v>125</v>
      </c>
      <c r="K36" s="324" t="s">
        <v>83</v>
      </c>
      <c r="L36" s="206" t="s">
        <v>170</v>
      </c>
      <c r="M36" s="325" t="s">
        <v>83</v>
      </c>
      <c r="N36" s="326">
        <v>181</v>
      </c>
      <c r="O36" s="326">
        <v>447</v>
      </c>
      <c r="P36" s="326">
        <v>468</v>
      </c>
      <c r="Q36" s="326">
        <v>115</v>
      </c>
      <c r="R36" s="326">
        <v>90</v>
      </c>
      <c r="S36" s="326">
        <v>80</v>
      </c>
      <c r="T36" s="334">
        <v>2024</v>
      </c>
    </row>
    <row r="37" spans="2:20" ht="12.95" customHeight="1" x14ac:dyDescent="0.2">
      <c r="B37" s="301" t="s">
        <v>105</v>
      </c>
      <c r="C37" s="317" t="s">
        <v>355</v>
      </c>
      <c r="D37" s="677" t="s">
        <v>186</v>
      </c>
      <c r="E37" s="200">
        <v>124</v>
      </c>
      <c r="F37" s="200">
        <v>108</v>
      </c>
      <c r="G37" s="200">
        <v>2278</v>
      </c>
      <c r="H37" s="200">
        <v>1625</v>
      </c>
      <c r="I37" s="200">
        <v>546</v>
      </c>
      <c r="J37" s="200">
        <v>565</v>
      </c>
      <c r="K37" s="301" t="s">
        <v>105</v>
      </c>
      <c r="L37" s="317" t="s">
        <v>355</v>
      </c>
      <c r="M37" s="677" t="s">
        <v>186</v>
      </c>
      <c r="N37" s="200">
        <v>147</v>
      </c>
      <c r="O37" s="200">
        <v>25</v>
      </c>
      <c r="P37" s="200">
        <v>922</v>
      </c>
      <c r="Q37" s="200">
        <v>529</v>
      </c>
      <c r="R37" s="200">
        <v>58</v>
      </c>
      <c r="S37" s="200">
        <v>63</v>
      </c>
      <c r="T37" s="333">
        <v>6990</v>
      </c>
    </row>
    <row r="38" spans="2:20" ht="12.95" customHeight="1" x14ac:dyDescent="0.2">
      <c r="B38" s="301" t="s">
        <v>83</v>
      </c>
      <c r="C38" s="317" t="s">
        <v>356</v>
      </c>
      <c r="D38" s="678"/>
      <c r="E38" s="200">
        <v>25</v>
      </c>
      <c r="F38" s="78"/>
      <c r="G38" s="78"/>
      <c r="H38" s="78"/>
      <c r="I38" s="78"/>
      <c r="J38" s="78"/>
      <c r="K38" s="301" t="s">
        <v>83</v>
      </c>
      <c r="L38" s="317" t="s">
        <v>356</v>
      </c>
      <c r="M38" s="678"/>
      <c r="N38" s="78"/>
      <c r="O38" s="78"/>
      <c r="P38" s="78"/>
      <c r="Q38" s="78"/>
      <c r="R38" s="78"/>
      <c r="S38" s="78"/>
      <c r="T38" s="333">
        <v>25</v>
      </c>
    </row>
    <row r="39" spans="2:20" ht="12.95" customHeight="1" x14ac:dyDescent="0.2">
      <c r="B39" s="301" t="s">
        <v>83</v>
      </c>
      <c r="C39" s="317" t="s">
        <v>357</v>
      </c>
      <c r="D39" s="678"/>
      <c r="E39" s="200">
        <v>31</v>
      </c>
      <c r="F39" s="200">
        <v>50</v>
      </c>
      <c r="G39" s="200">
        <v>57</v>
      </c>
      <c r="H39" s="200">
        <v>48</v>
      </c>
      <c r="I39" s="200">
        <v>51</v>
      </c>
      <c r="J39" s="200">
        <v>51</v>
      </c>
      <c r="K39" s="301" t="s">
        <v>83</v>
      </c>
      <c r="L39" s="317" t="s">
        <v>357</v>
      </c>
      <c r="M39" s="678"/>
      <c r="N39" s="200">
        <v>36</v>
      </c>
      <c r="O39" s="200">
        <v>14</v>
      </c>
      <c r="P39" s="200">
        <v>32</v>
      </c>
      <c r="Q39" s="200">
        <v>53</v>
      </c>
      <c r="R39" s="200">
        <v>41</v>
      </c>
      <c r="S39" s="200">
        <v>24</v>
      </c>
      <c r="T39" s="333">
        <v>488</v>
      </c>
    </row>
    <row r="40" spans="2:20" ht="12.95" customHeight="1" x14ac:dyDescent="0.2">
      <c r="B40" s="301" t="s">
        <v>83</v>
      </c>
      <c r="C40" s="317" t="s">
        <v>317</v>
      </c>
      <c r="D40" s="318" t="s">
        <v>185</v>
      </c>
      <c r="E40" s="200">
        <v>3</v>
      </c>
      <c r="F40" s="78"/>
      <c r="G40" s="78"/>
      <c r="H40" s="78"/>
      <c r="I40" s="78"/>
      <c r="J40" s="78"/>
      <c r="K40" s="301" t="s">
        <v>83</v>
      </c>
      <c r="L40" s="317" t="s">
        <v>317</v>
      </c>
      <c r="M40" s="318" t="s">
        <v>185</v>
      </c>
      <c r="N40" s="200">
        <v>3</v>
      </c>
      <c r="O40" s="78"/>
      <c r="P40" s="200">
        <v>1</v>
      </c>
      <c r="Q40" s="78"/>
      <c r="R40" s="78"/>
      <c r="S40" s="78"/>
      <c r="T40" s="333">
        <v>7</v>
      </c>
    </row>
    <row r="41" spans="2:20" ht="12.95" customHeight="1" x14ac:dyDescent="0.2">
      <c r="B41" s="301" t="s">
        <v>83</v>
      </c>
      <c r="C41" s="317" t="s">
        <v>358</v>
      </c>
      <c r="D41" s="678" t="s">
        <v>186</v>
      </c>
      <c r="E41" s="78"/>
      <c r="F41" s="78"/>
      <c r="G41" s="78"/>
      <c r="H41" s="200">
        <v>12</v>
      </c>
      <c r="I41" s="200">
        <v>22</v>
      </c>
      <c r="J41" s="200">
        <v>60</v>
      </c>
      <c r="K41" s="301" t="s">
        <v>83</v>
      </c>
      <c r="L41" s="317" t="s">
        <v>358</v>
      </c>
      <c r="M41" s="678" t="s">
        <v>186</v>
      </c>
      <c r="N41" s="200">
        <v>25</v>
      </c>
      <c r="O41" s="200">
        <v>114</v>
      </c>
      <c r="P41" s="200">
        <v>11</v>
      </c>
      <c r="Q41" s="200">
        <v>15</v>
      </c>
      <c r="R41" s="200">
        <v>7</v>
      </c>
      <c r="S41" s="78"/>
      <c r="T41" s="333">
        <v>266</v>
      </c>
    </row>
    <row r="42" spans="2:20" ht="12.95" customHeight="1" x14ac:dyDescent="0.2">
      <c r="B42" s="301" t="s">
        <v>83</v>
      </c>
      <c r="C42" s="317" t="s">
        <v>359</v>
      </c>
      <c r="D42" s="678"/>
      <c r="E42" s="78"/>
      <c r="F42" s="78"/>
      <c r="G42" s="78"/>
      <c r="H42" s="78"/>
      <c r="I42" s="200">
        <v>459</v>
      </c>
      <c r="J42" s="200">
        <v>448</v>
      </c>
      <c r="K42" s="301" t="s">
        <v>83</v>
      </c>
      <c r="L42" s="317" t="s">
        <v>359</v>
      </c>
      <c r="M42" s="678"/>
      <c r="N42" s="200">
        <v>431</v>
      </c>
      <c r="O42" s="78"/>
      <c r="P42" s="78"/>
      <c r="Q42" s="78"/>
      <c r="R42" s="78"/>
      <c r="S42" s="78"/>
      <c r="T42" s="333">
        <v>1338</v>
      </c>
    </row>
    <row r="43" spans="2:20" s="266" customFormat="1" ht="12.95" customHeight="1" thickBot="1" x14ac:dyDescent="0.25">
      <c r="B43" s="324" t="s">
        <v>83</v>
      </c>
      <c r="C43" s="206" t="s">
        <v>170</v>
      </c>
      <c r="D43" s="325" t="s">
        <v>83</v>
      </c>
      <c r="E43" s="326">
        <v>183</v>
      </c>
      <c r="F43" s="326">
        <v>158</v>
      </c>
      <c r="G43" s="326">
        <v>2335</v>
      </c>
      <c r="H43" s="326">
        <v>1685</v>
      </c>
      <c r="I43" s="326">
        <v>1078</v>
      </c>
      <c r="J43" s="326">
        <v>1124</v>
      </c>
      <c r="K43" s="324" t="s">
        <v>83</v>
      </c>
      <c r="L43" s="206" t="s">
        <v>170</v>
      </c>
      <c r="M43" s="325" t="s">
        <v>83</v>
      </c>
      <c r="N43" s="326">
        <v>642</v>
      </c>
      <c r="O43" s="326">
        <v>153</v>
      </c>
      <c r="P43" s="326">
        <v>966</v>
      </c>
      <c r="Q43" s="326">
        <v>597</v>
      </c>
      <c r="R43" s="326">
        <v>106</v>
      </c>
      <c r="S43" s="326">
        <v>87</v>
      </c>
      <c r="T43" s="334">
        <v>9114</v>
      </c>
    </row>
    <row r="44" spans="2:20" s="266" customFormat="1" ht="12.95" customHeight="1" thickBot="1" x14ac:dyDescent="0.25">
      <c r="B44" s="324" t="s">
        <v>106</v>
      </c>
      <c r="C44" s="513" t="s">
        <v>322</v>
      </c>
      <c r="D44" s="517" t="s">
        <v>185</v>
      </c>
      <c r="E44" s="326">
        <v>1</v>
      </c>
      <c r="F44" s="326">
        <v>16</v>
      </c>
      <c r="G44" s="326">
        <v>3</v>
      </c>
      <c r="H44" s="328"/>
      <c r="I44" s="326">
        <v>2</v>
      </c>
      <c r="J44" s="326">
        <v>10</v>
      </c>
      <c r="K44" s="324" t="s">
        <v>106</v>
      </c>
      <c r="L44" s="513" t="s">
        <v>322</v>
      </c>
      <c r="M44" s="517" t="s">
        <v>185</v>
      </c>
      <c r="N44" s="326">
        <v>4</v>
      </c>
      <c r="O44" s="326">
        <v>30</v>
      </c>
      <c r="P44" s="326">
        <v>9</v>
      </c>
      <c r="Q44" s="326">
        <v>654</v>
      </c>
      <c r="R44" s="326">
        <v>2388</v>
      </c>
      <c r="S44" s="326">
        <v>2094</v>
      </c>
      <c r="T44" s="334">
        <v>5211</v>
      </c>
    </row>
    <row r="45" spans="2:20" s="266" customFormat="1" ht="12.95" customHeight="1" thickBot="1" x14ac:dyDescent="0.25">
      <c r="B45" s="324" t="s">
        <v>107</v>
      </c>
      <c r="C45" s="513" t="s">
        <v>317</v>
      </c>
      <c r="D45" s="517" t="s">
        <v>185</v>
      </c>
      <c r="E45" s="326">
        <v>11</v>
      </c>
      <c r="F45" s="326">
        <v>145</v>
      </c>
      <c r="G45" s="326">
        <v>130</v>
      </c>
      <c r="H45" s="326">
        <v>413</v>
      </c>
      <c r="I45" s="326">
        <v>651</v>
      </c>
      <c r="J45" s="326">
        <v>554</v>
      </c>
      <c r="K45" s="324" t="s">
        <v>107</v>
      </c>
      <c r="L45" s="513" t="s">
        <v>317</v>
      </c>
      <c r="M45" s="517" t="s">
        <v>185</v>
      </c>
      <c r="N45" s="326">
        <v>447</v>
      </c>
      <c r="O45" s="326">
        <v>598</v>
      </c>
      <c r="P45" s="326">
        <v>593</v>
      </c>
      <c r="Q45" s="326">
        <v>466</v>
      </c>
      <c r="R45" s="326">
        <v>274</v>
      </c>
      <c r="S45" s="326">
        <v>493</v>
      </c>
      <c r="T45" s="334">
        <v>4775</v>
      </c>
    </row>
    <row r="46" spans="2:20" ht="12.95" customHeight="1" x14ac:dyDescent="0.2">
      <c r="B46" s="301" t="s">
        <v>108</v>
      </c>
      <c r="C46" s="317" t="s">
        <v>392</v>
      </c>
      <c r="D46" s="677" t="s">
        <v>187</v>
      </c>
      <c r="E46" s="200">
        <v>19872</v>
      </c>
      <c r="F46" s="200">
        <v>21610</v>
      </c>
      <c r="G46" s="200">
        <v>27537</v>
      </c>
      <c r="H46" s="200">
        <v>33273</v>
      </c>
      <c r="I46" s="200">
        <v>36917</v>
      </c>
      <c r="J46" s="200">
        <v>37126</v>
      </c>
      <c r="K46" s="301" t="s">
        <v>108</v>
      </c>
      <c r="L46" s="317" t="s">
        <v>392</v>
      </c>
      <c r="M46" s="677" t="s">
        <v>187</v>
      </c>
      <c r="N46" s="200">
        <v>49437</v>
      </c>
      <c r="O46" s="200">
        <v>65292</v>
      </c>
      <c r="P46" s="200">
        <v>49880</v>
      </c>
      <c r="Q46" s="200">
        <v>37014</v>
      </c>
      <c r="R46" s="200">
        <v>27274</v>
      </c>
      <c r="S46" s="200">
        <v>28918</v>
      </c>
      <c r="T46" s="333">
        <v>434150</v>
      </c>
    </row>
    <row r="47" spans="2:20" ht="12.95" customHeight="1" x14ac:dyDescent="0.2">
      <c r="B47" s="301" t="s">
        <v>83</v>
      </c>
      <c r="C47" s="317" t="s">
        <v>393</v>
      </c>
      <c r="D47" s="678"/>
      <c r="E47" s="200">
        <v>33187</v>
      </c>
      <c r="F47" s="200">
        <v>23249</v>
      </c>
      <c r="G47" s="200">
        <v>35623</v>
      </c>
      <c r="H47" s="200">
        <v>40407</v>
      </c>
      <c r="I47" s="200">
        <v>44637</v>
      </c>
      <c r="J47" s="200">
        <v>39148</v>
      </c>
      <c r="K47" s="301" t="s">
        <v>83</v>
      </c>
      <c r="L47" s="317" t="s">
        <v>393</v>
      </c>
      <c r="M47" s="678"/>
      <c r="N47" s="200">
        <v>50407</v>
      </c>
      <c r="O47" s="200">
        <v>110173</v>
      </c>
      <c r="P47" s="200">
        <v>61104</v>
      </c>
      <c r="Q47" s="200">
        <v>44576</v>
      </c>
      <c r="R47" s="200">
        <v>37235</v>
      </c>
      <c r="S47" s="200">
        <v>34430</v>
      </c>
      <c r="T47" s="333">
        <v>554176</v>
      </c>
    </row>
    <row r="48" spans="2:20" ht="12.95" customHeight="1" x14ac:dyDescent="0.2">
      <c r="B48" s="301" t="s">
        <v>83</v>
      </c>
      <c r="C48" s="317" t="s">
        <v>394</v>
      </c>
      <c r="D48" s="678"/>
      <c r="E48" s="200">
        <v>87649</v>
      </c>
      <c r="F48" s="200">
        <v>92786</v>
      </c>
      <c r="G48" s="200">
        <v>103145</v>
      </c>
      <c r="H48" s="200">
        <v>117944</v>
      </c>
      <c r="I48" s="200">
        <v>125889</v>
      </c>
      <c r="J48" s="200">
        <v>116485</v>
      </c>
      <c r="K48" s="301" t="s">
        <v>83</v>
      </c>
      <c r="L48" s="317" t="s">
        <v>394</v>
      </c>
      <c r="M48" s="678"/>
      <c r="N48" s="200">
        <v>145774</v>
      </c>
      <c r="O48" s="200">
        <v>287607</v>
      </c>
      <c r="P48" s="200">
        <v>168218</v>
      </c>
      <c r="Q48" s="200">
        <v>117371</v>
      </c>
      <c r="R48" s="200">
        <v>98567</v>
      </c>
      <c r="S48" s="200">
        <v>99251</v>
      </c>
      <c r="T48" s="333">
        <v>1560686</v>
      </c>
    </row>
    <row r="49" spans="2:20" ht="12.95" customHeight="1" x14ac:dyDescent="0.2">
      <c r="B49" s="301" t="s">
        <v>83</v>
      </c>
      <c r="C49" s="317" t="s">
        <v>395</v>
      </c>
      <c r="D49" s="678"/>
      <c r="E49" s="200">
        <v>16087</v>
      </c>
      <c r="F49" s="200">
        <v>10595</v>
      </c>
      <c r="G49" s="200">
        <v>19992</v>
      </c>
      <c r="H49" s="200">
        <v>21949</v>
      </c>
      <c r="I49" s="200">
        <v>21435</v>
      </c>
      <c r="J49" s="200">
        <v>19521</v>
      </c>
      <c r="K49" s="301" t="s">
        <v>83</v>
      </c>
      <c r="L49" s="317" t="s">
        <v>395</v>
      </c>
      <c r="M49" s="678"/>
      <c r="N49" s="200">
        <v>15775</v>
      </c>
      <c r="O49" s="200">
        <v>44217</v>
      </c>
      <c r="P49" s="200">
        <v>25242</v>
      </c>
      <c r="Q49" s="200">
        <v>24564</v>
      </c>
      <c r="R49" s="200">
        <v>21356</v>
      </c>
      <c r="S49" s="200">
        <v>20604</v>
      </c>
      <c r="T49" s="333">
        <v>261337</v>
      </c>
    </row>
    <row r="50" spans="2:20" ht="12.95" customHeight="1" x14ac:dyDescent="0.2">
      <c r="B50" s="301" t="s">
        <v>83</v>
      </c>
      <c r="C50" s="317" t="s">
        <v>86</v>
      </c>
      <c r="D50" s="318" t="s">
        <v>188</v>
      </c>
      <c r="E50" s="200">
        <v>400</v>
      </c>
      <c r="F50" s="200">
        <v>213</v>
      </c>
      <c r="G50" s="200">
        <v>410</v>
      </c>
      <c r="H50" s="200">
        <v>425</v>
      </c>
      <c r="I50" s="200">
        <v>401</v>
      </c>
      <c r="J50" s="200">
        <v>532</v>
      </c>
      <c r="K50" s="301" t="s">
        <v>83</v>
      </c>
      <c r="L50" s="317" t="s">
        <v>86</v>
      </c>
      <c r="M50" s="318" t="s">
        <v>188</v>
      </c>
      <c r="N50" s="200">
        <v>568</v>
      </c>
      <c r="O50" s="200">
        <v>1261</v>
      </c>
      <c r="P50" s="200">
        <v>1030</v>
      </c>
      <c r="Q50" s="200">
        <v>582</v>
      </c>
      <c r="R50" s="200">
        <v>417</v>
      </c>
      <c r="S50" s="200">
        <v>347</v>
      </c>
      <c r="T50" s="333">
        <v>6586</v>
      </c>
    </row>
    <row r="51" spans="2:20" s="266" customFormat="1" ht="12.95" customHeight="1" thickBot="1" x14ac:dyDescent="0.25">
      <c r="B51" s="324" t="s">
        <v>83</v>
      </c>
      <c r="C51" s="206" t="s">
        <v>170</v>
      </c>
      <c r="D51" s="325" t="s">
        <v>83</v>
      </c>
      <c r="E51" s="326">
        <v>157195</v>
      </c>
      <c r="F51" s="326">
        <v>148453</v>
      </c>
      <c r="G51" s="326">
        <v>186707</v>
      </c>
      <c r="H51" s="326">
        <v>213998</v>
      </c>
      <c r="I51" s="326">
        <v>229279</v>
      </c>
      <c r="J51" s="326">
        <v>212812</v>
      </c>
      <c r="K51" s="324" t="s">
        <v>83</v>
      </c>
      <c r="L51" s="206" t="s">
        <v>170</v>
      </c>
      <c r="M51" s="325" t="s">
        <v>83</v>
      </c>
      <c r="N51" s="326">
        <v>261961</v>
      </c>
      <c r="O51" s="326">
        <v>508550</v>
      </c>
      <c r="P51" s="326">
        <v>305474</v>
      </c>
      <c r="Q51" s="326">
        <v>224107</v>
      </c>
      <c r="R51" s="326">
        <v>184849</v>
      </c>
      <c r="S51" s="326">
        <v>183550</v>
      </c>
      <c r="T51" s="334">
        <v>2816935</v>
      </c>
    </row>
    <row r="52" spans="2:20" s="266" customFormat="1" ht="12.95" customHeight="1" thickBot="1" x14ac:dyDescent="0.25">
      <c r="B52" s="324" t="s">
        <v>109</v>
      </c>
      <c r="C52" s="513" t="s">
        <v>317</v>
      </c>
      <c r="D52" s="517" t="s">
        <v>185</v>
      </c>
      <c r="E52" s="326">
        <v>3</v>
      </c>
      <c r="F52" s="326">
        <v>7</v>
      </c>
      <c r="G52" s="328"/>
      <c r="H52" s="328"/>
      <c r="I52" s="326">
        <v>99</v>
      </c>
      <c r="J52" s="326">
        <v>237</v>
      </c>
      <c r="K52" s="324" t="s">
        <v>109</v>
      </c>
      <c r="L52" s="513" t="s">
        <v>317</v>
      </c>
      <c r="M52" s="517" t="s">
        <v>185</v>
      </c>
      <c r="N52" s="326">
        <v>1125</v>
      </c>
      <c r="O52" s="326">
        <v>2012</v>
      </c>
      <c r="P52" s="326">
        <v>1188</v>
      </c>
      <c r="Q52" s="326">
        <v>614</v>
      </c>
      <c r="R52" s="328"/>
      <c r="S52" s="326">
        <v>2</v>
      </c>
      <c r="T52" s="334">
        <v>5287</v>
      </c>
    </row>
    <row r="53" spans="2:20" s="266" customFormat="1" ht="12.95" customHeight="1" thickBot="1" x14ac:dyDescent="0.25">
      <c r="B53" s="324" t="s">
        <v>110</v>
      </c>
      <c r="C53" s="513" t="s">
        <v>323</v>
      </c>
      <c r="D53" s="517" t="s">
        <v>185</v>
      </c>
      <c r="E53" s="328"/>
      <c r="F53" s="326">
        <v>1</v>
      </c>
      <c r="G53" s="328"/>
      <c r="H53" s="328"/>
      <c r="I53" s="328"/>
      <c r="J53" s="326">
        <v>3</v>
      </c>
      <c r="K53" s="324" t="s">
        <v>110</v>
      </c>
      <c r="L53" s="513" t="s">
        <v>323</v>
      </c>
      <c r="M53" s="517" t="s">
        <v>185</v>
      </c>
      <c r="N53" s="326">
        <v>5</v>
      </c>
      <c r="O53" s="328"/>
      <c r="P53" s="328"/>
      <c r="Q53" s="328"/>
      <c r="R53" s="328"/>
      <c r="S53" s="328"/>
      <c r="T53" s="334">
        <v>9</v>
      </c>
    </row>
    <row r="54" spans="2:20" s="266" customFormat="1" ht="12.95" customHeight="1" thickBot="1" x14ac:dyDescent="0.25">
      <c r="B54" s="324" t="s">
        <v>111</v>
      </c>
      <c r="C54" s="513" t="s">
        <v>317</v>
      </c>
      <c r="D54" s="517" t="s">
        <v>185</v>
      </c>
      <c r="E54" s="326">
        <v>2</v>
      </c>
      <c r="F54" s="328"/>
      <c r="G54" s="326">
        <v>12</v>
      </c>
      <c r="H54" s="326">
        <v>1</v>
      </c>
      <c r="I54" s="326">
        <v>5</v>
      </c>
      <c r="J54" s="326">
        <v>11</v>
      </c>
      <c r="K54" s="324" t="s">
        <v>111</v>
      </c>
      <c r="L54" s="513" t="s">
        <v>317</v>
      </c>
      <c r="M54" s="517" t="s">
        <v>185</v>
      </c>
      <c r="N54" s="326">
        <v>1</v>
      </c>
      <c r="O54" s="326">
        <v>11</v>
      </c>
      <c r="P54" s="326">
        <v>5</v>
      </c>
      <c r="Q54" s="328"/>
      <c r="R54" s="328"/>
      <c r="S54" s="328"/>
      <c r="T54" s="334">
        <v>48</v>
      </c>
    </row>
    <row r="55" spans="2:20" s="266" customFormat="1" ht="12.95" customHeight="1" thickBot="1" x14ac:dyDescent="0.25">
      <c r="B55" s="324" t="s">
        <v>112</v>
      </c>
      <c r="C55" s="513" t="s">
        <v>317</v>
      </c>
      <c r="D55" s="517" t="s">
        <v>185</v>
      </c>
      <c r="E55" s="326">
        <v>827</v>
      </c>
      <c r="F55" s="326">
        <v>343</v>
      </c>
      <c r="G55" s="326">
        <v>341</v>
      </c>
      <c r="H55" s="326">
        <v>977</v>
      </c>
      <c r="I55" s="326">
        <v>732</v>
      </c>
      <c r="J55" s="326">
        <v>590</v>
      </c>
      <c r="K55" s="324" t="s">
        <v>112</v>
      </c>
      <c r="L55" s="513" t="s">
        <v>317</v>
      </c>
      <c r="M55" s="517" t="s">
        <v>185</v>
      </c>
      <c r="N55" s="326">
        <v>1810</v>
      </c>
      <c r="O55" s="326">
        <v>7223</v>
      </c>
      <c r="P55" s="326">
        <v>2434</v>
      </c>
      <c r="Q55" s="326">
        <v>1155</v>
      </c>
      <c r="R55" s="326">
        <v>512</v>
      </c>
      <c r="S55" s="326">
        <v>536</v>
      </c>
      <c r="T55" s="334">
        <v>17480</v>
      </c>
    </row>
    <row r="56" spans="2:20" ht="12.95" customHeight="1" x14ac:dyDescent="0.2">
      <c r="B56" s="240" t="s">
        <v>113</v>
      </c>
      <c r="C56" s="319" t="s">
        <v>317</v>
      </c>
      <c r="D56" s="320" t="s">
        <v>185</v>
      </c>
      <c r="E56" s="198">
        <v>888</v>
      </c>
      <c r="F56" s="198">
        <v>616</v>
      </c>
      <c r="G56" s="198">
        <v>755</v>
      </c>
      <c r="H56" s="198">
        <v>1219</v>
      </c>
      <c r="I56" s="198">
        <v>1713</v>
      </c>
      <c r="J56" s="198">
        <v>474</v>
      </c>
      <c r="K56" s="240" t="s">
        <v>113</v>
      </c>
      <c r="L56" s="319" t="s">
        <v>317</v>
      </c>
      <c r="M56" s="320" t="s">
        <v>185</v>
      </c>
      <c r="N56" s="198">
        <v>2694</v>
      </c>
      <c r="O56" s="198">
        <v>6468</v>
      </c>
      <c r="P56" s="198">
        <v>5239</v>
      </c>
      <c r="Q56" s="198">
        <v>3088</v>
      </c>
      <c r="R56" s="198">
        <v>1037</v>
      </c>
      <c r="S56" s="198">
        <v>1084</v>
      </c>
      <c r="T56" s="336">
        <v>25275</v>
      </c>
    </row>
    <row r="57" spans="2:20" ht="12.95" customHeight="1" x14ac:dyDescent="0.2">
      <c r="B57" s="301" t="s">
        <v>83</v>
      </c>
      <c r="C57" s="317" t="s">
        <v>396</v>
      </c>
      <c r="D57" s="318" t="s">
        <v>187</v>
      </c>
      <c r="E57" s="78"/>
      <c r="F57" s="78"/>
      <c r="G57" s="78"/>
      <c r="H57" s="78"/>
      <c r="I57" s="78"/>
      <c r="J57" s="78"/>
      <c r="K57" s="301" t="s">
        <v>83</v>
      </c>
      <c r="L57" s="317" t="s">
        <v>396</v>
      </c>
      <c r="M57" s="318" t="s">
        <v>187</v>
      </c>
      <c r="N57" s="78"/>
      <c r="O57" s="78"/>
      <c r="P57" s="78"/>
      <c r="Q57" s="78"/>
      <c r="R57" s="78"/>
      <c r="S57" s="200">
        <v>2177</v>
      </c>
      <c r="T57" s="333">
        <v>2177</v>
      </c>
    </row>
    <row r="58" spans="2:20" s="266" customFormat="1" ht="12.95" customHeight="1" thickBot="1" x14ac:dyDescent="0.25">
      <c r="B58" s="324" t="s">
        <v>83</v>
      </c>
      <c r="C58" s="206" t="s">
        <v>170</v>
      </c>
      <c r="D58" s="325" t="s">
        <v>83</v>
      </c>
      <c r="E58" s="326">
        <v>888</v>
      </c>
      <c r="F58" s="326">
        <v>616</v>
      </c>
      <c r="G58" s="326">
        <v>755</v>
      </c>
      <c r="H58" s="326">
        <v>1219</v>
      </c>
      <c r="I58" s="326">
        <v>1713</v>
      </c>
      <c r="J58" s="326">
        <v>474</v>
      </c>
      <c r="K58" s="324" t="s">
        <v>83</v>
      </c>
      <c r="L58" s="206" t="s">
        <v>170</v>
      </c>
      <c r="M58" s="325" t="s">
        <v>83</v>
      </c>
      <c r="N58" s="326">
        <v>2694</v>
      </c>
      <c r="O58" s="326">
        <v>6468</v>
      </c>
      <c r="P58" s="326">
        <v>5239</v>
      </c>
      <c r="Q58" s="326">
        <v>3088</v>
      </c>
      <c r="R58" s="326">
        <v>1037</v>
      </c>
      <c r="S58" s="326">
        <v>3261</v>
      </c>
      <c r="T58" s="334">
        <v>27452</v>
      </c>
    </row>
    <row r="59" spans="2:20" s="266" customFormat="1" ht="12.95" customHeight="1" thickBot="1" x14ac:dyDescent="0.25">
      <c r="B59" s="195" t="s">
        <v>114</v>
      </c>
      <c r="C59" s="476" t="s">
        <v>346</v>
      </c>
      <c r="D59" s="518" t="s">
        <v>186</v>
      </c>
      <c r="E59" s="196"/>
      <c r="F59" s="197">
        <v>18</v>
      </c>
      <c r="G59" s="197">
        <v>13</v>
      </c>
      <c r="H59" s="196"/>
      <c r="I59" s="197">
        <v>60</v>
      </c>
      <c r="J59" s="197">
        <v>60</v>
      </c>
      <c r="K59" s="195" t="s">
        <v>114</v>
      </c>
      <c r="L59" s="476" t="s">
        <v>346</v>
      </c>
      <c r="M59" s="518" t="s">
        <v>186</v>
      </c>
      <c r="N59" s="197">
        <v>44</v>
      </c>
      <c r="O59" s="197">
        <v>51</v>
      </c>
      <c r="P59" s="197">
        <v>29</v>
      </c>
      <c r="Q59" s="197">
        <v>50</v>
      </c>
      <c r="R59" s="197">
        <v>39</v>
      </c>
      <c r="S59" s="197">
        <v>51</v>
      </c>
      <c r="T59" s="335">
        <v>415</v>
      </c>
    </row>
    <row r="60" spans="2:20" ht="12.95" customHeight="1" x14ac:dyDescent="0.2">
      <c r="B60" s="240" t="s">
        <v>115</v>
      </c>
      <c r="C60" s="319" t="s">
        <v>397</v>
      </c>
      <c r="D60" s="677" t="s">
        <v>187</v>
      </c>
      <c r="E60" s="198">
        <v>5194</v>
      </c>
      <c r="F60" s="198">
        <v>5808</v>
      </c>
      <c r="G60" s="198">
        <v>5357</v>
      </c>
      <c r="H60" s="198">
        <v>915</v>
      </c>
      <c r="I60" s="198">
        <v>1062</v>
      </c>
      <c r="J60" s="198">
        <v>3492</v>
      </c>
      <c r="K60" s="240" t="s">
        <v>115</v>
      </c>
      <c r="L60" s="319" t="s">
        <v>397</v>
      </c>
      <c r="M60" s="677" t="s">
        <v>187</v>
      </c>
      <c r="N60" s="198">
        <v>4412</v>
      </c>
      <c r="O60" s="198">
        <v>7025</v>
      </c>
      <c r="P60" s="198">
        <v>9251</v>
      </c>
      <c r="Q60" s="198">
        <v>10413</v>
      </c>
      <c r="R60" s="198">
        <v>9936</v>
      </c>
      <c r="S60" s="198">
        <v>8439</v>
      </c>
      <c r="T60" s="336">
        <v>71304</v>
      </c>
    </row>
    <row r="61" spans="2:20" ht="12.95" customHeight="1" x14ac:dyDescent="0.2">
      <c r="B61" s="301" t="s">
        <v>83</v>
      </c>
      <c r="C61" s="317" t="s">
        <v>398</v>
      </c>
      <c r="D61" s="678"/>
      <c r="E61" s="78"/>
      <c r="F61" s="78"/>
      <c r="G61" s="78"/>
      <c r="H61" s="78"/>
      <c r="I61" s="78"/>
      <c r="J61" s="78"/>
      <c r="K61" s="301" t="s">
        <v>83</v>
      </c>
      <c r="L61" s="317" t="s">
        <v>398</v>
      </c>
      <c r="M61" s="678"/>
      <c r="N61" s="78"/>
      <c r="O61" s="78"/>
      <c r="P61" s="200">
        <v>105</v>
      </c>
      <c r="Q61" s="200">
        <v>184</v>
      </c>
      <c r="R61" s="200">
        <v>249</v>
      </c>
      <c r="S61" s="200">
        <v>240</v>
      </c>
      <c r="T61" s="333">
        <v>778</v>
      </c>
    </row>
    <row r="62" spans="2:20" s="266" customFormat="1" ht="12.95" customHeight="1" thickBot="1" x14ac:dyDescent="0.25">
      <c r="B62" s="324" t="s">
        <v>83</v>
      </c>
      <c r="C62" s="206" t="s">
        <v>170</v>
      </c>
      <c r="D62" s="325" t="s">
        <v>83</v>
      </c>
      <c r="E62" s="326">
        <v>5194</v>
      </c>
      <c r="F62" s="326">
        <v>5808</v>
      </c>
      <c r="G62" s="326">
        <v>5357</v>
      </c>
      <c r="H62" s="326">
        <v>915</v>
      </c>
      <c r="I62" s="326">
        <v>1062</v>
      </c>
      <c r="J62" s="326">
        <v>3492</v>
      </c>
      <c r="K62" s="324" t="s">
        <v>83</v>
      </c>
      <c r="L62" s="206" t="s">
        <v>170</v>
      </c>
      <c r="M62" s="325" t="s">
        <v>83</v>
      </c>
      <c r="N62" s="326">
        <v>4412</v>
      </c>
      <c r="O62" s="326">
        <v>7025</v>
      </c>
      <c r="P62" s="326">
        <v>9356</v>
      </c>
      <c r="Q62" s="326">
        <v>10597</v>
      </c>
      <c r="R62" s="326">
        <v>10185</v>
      </c>
      <c r="S62" s="326">
        <v>8679</v>
      </c>
      <c r="T62" s="334">
        <v>72082</v>
      </c>
    </row>
    <row r="63" spans="2:20" ht="12.95" customHeight="1" x14ac:dyDescent="0.2">
      <c r="B63" s="240" t="s">
        <v>116</v>
      </c>
      <c r="C63" s="319" t="s">
        <v>399</v>
      </c>
      <c r="D63" s="677" t="s">
        <v>187</v>
      </c>
      <c r="E63" s="198">
        <v>6227</v>
      </c>
      <c r="F63" s="198">
        <v>5589</v>
      </c>
      <c r="G63" s="198">
        <v>5846</v>
      </c>
      <c r="H63" s="198">
        <v>4126</v>
      </c>
      <c r="I63" s="198">
        <v>8515</v>
      </c>
      <c r="J63" s="198">
        <v>8658</v>
      </c>
      <c r="K63" s="240" t="s">
        <v>116</v>
      </c>
      <c r="L63" s="319" t="s">
        <v>399</v>
      </c>
      <c r="M63" s="677" t="s">
        <v>187</v>
      </c>
      <c r="N63" s="198">
        <v>16954</v>
      </c>
      <c r="O63" s="198">
        <v>6947</v>
      </c>
      <c r="P63" s="198">
        <v>19155</v>
      </c>
      <c r="Q63" s="198">
        <v>6564</v>
      </c>
      <c r="R63" s="198">
        <v>6859</v>
      </c>
      <c r="S63" s="198">
        <v>6004</v>
      </c>
      <c r="T63" s="336">
        <v>101444</v>
      </c>
    </row>
    <row r="64" spans="2:20" ht="12.95" customHeight="1" x14ac:dyDescent="0.2">
      <c r="B64" s="301" t="s">
        <v>83</v>
      </c>
      <c r="C64" s="317" t="s">
        <v>400</v>
      </c>
      <c r="D64" s="678"/>
      <c r="E64" s="200">
        <v>88</v>
      </c>
      <c r="F64" s="200">
        <v>69</v>
      </c>
      <c r="G64" s="200">
        <v>35</v>
      </c>
      <c r="H64" s="200">
        <v>25</v>
      </c>
      <c r="I64" s="200">
        <v>28</v>
      </c>
      <c r="J64" s="200">
        <v>31</v>
      </c>
      <c r="K64" s="301" t="s">
        <v>83</v>
      </c>
      <c r="L64" s="317" t="s">
        <v>400</v>
      </c>
      <c r="M64" s="678"/>
      <c r="N64" s="200">
        <v>24</v>
      </c>
      <c r="O64" s="200">
        <v>24</v>
      </c>
      <c r="P64" s="200">
        <v>44</v>
      </c>
      <c r="Q64" s="200">
        <v>32</v>
      </c>
      <c r="R64" s="200">
        <v>26</v>
      </c>
      <c r="S64" s="200">
        <v>16</v>
      </c>
      <c r="T64" s="333">
        <v>442</v>
      </c>
    </row>
    <row r="65" spans="2:20" ht="12.95" customHeight="1" x14ac:dyDescent="0.2">
      <c r="B65" s="301" t="s">
        <v>83</v>
      </c>
      <c r="C65" s="317" t="s">
        <v>317</v>
      </c>
      <c r="D65" s="318" t="s">
        <v>185</v>
      </c>
      <c r="E65" s="200">
        <v>2809</v>
      </c>
      <c r="F65" s="200">
        <v>2140</v>
      </c>
      <c r="G65" s="200">
        <v>1912</v>
      </c>
      <c r="H65" s="200">
        <v>1976</v>
      </c>
      <c r="I65" s="200">
        <v>2070</v>
      </c>
      <c r="J65" s="200">
        <v>1897</v>
      </c>
      <c r="K65" s="301" t="s">
        <v>83</v>
      </c>
      <c r="L65" s="317" t="s">
        <v>317</v>
      </c>
      <c r="M65" s="318" t="s">
        <v>185</v>
      </c>
      <c r="N65" s="200">
        <v>1914</v>
      </c>
      <c r="O65" s="200">
        <v>5233</v>
      </c>
      <c r="P65" s="200">
        <v>3750</v>
      </c>
      <c r="Q65" s="200">
        <v>1579</v>
      </c>
      <c r="R65" s="200">
        <v>1596</v>
      </c>
      <c r="S65" s="200">
        <v>1329</v>
      </c>
      <c r="T65" s="333">
        <v>28205</v>
      </c>
    </row>
    <row r="66" spans="2:20" ht="12.95" customHeight="1" x14ac:dyDescent="0.2">
      <c r="B66" s="301" t="s">
        <v>83</v>
      </c>
      <c r="C66" s="317" t="s">
        <v>360</v>
      </c>
      <c r="D66" s="318" t="s">
        <v>186</v>
      </c>
      <c r="E66" s="200">
        <v>168</v>
      </c>
      <c r="F66" s="200">
        <v>202</v>
      </c>
      <c r="G66" s="200">
        <v>225</v>
      </c>
      <c r="H66" s="200">
        <v>168</v>
      </c>
      <c r="I66" s="200">
        <v>184</v>
      </c>
      <c r="J66" s="200">
        <v>143</v>
      </c>
      <c r="K66" s="301" t="s">
        <v>83</v>
      </c>
      <c r="L66" s="317" t="s">
        <v>360</v>
      </c>
      <c r="M66" s="318" t="s">
        <v>186</v>
      </c>
      <c r="N66" s="200">
        <v>182</v>
      </c>
      <c r="O66" s="200">
        <v>151</v>
      </c>
      <c r="P66" s="200">
        <v>136</v>
      </c>
      <c r="Q66" s="200">
        <v>185</v>
      </c>
      <c r="R66" s="200">
        <v>175</v>
      </c>
      <c r="S66" s="200">
        <v>185</v>
      </c>
      <c r="T66" s="333">
        <v>2104</v>
      </c>
    </row>
    <row r="67" spans="2:20" s="266" customFormat="1" ht="12.95" customHeight="1" thickBot="1" x14ac:dyDescent="0.25">
      <c r="B67" s="324" t="s">
        <v>83</v>
      </c>
      <c r="C67" s="206" t="s">
        <v>170</v>
      </c>
      <c r="D67" s="325" t="s">
        <v>83</v>
      </c>
      <c r="E67" s="326">
        <v>9292</v>
      </c>
      <c r="F67" s="326">
        <v>8000</v>
      </c>
      <c r="G67" s="326">
        <v>8018</v>
      </c>
      <c r="H67" s="326">
        <v>6295</v>
      </c>
      <c r="I67" s="326">
        <v>10797</v>
      </c>
      <c r="J67" s="326">
        <v>10729</v>
      </c>
      <c r="K67" s="324" t="s">
        <v>83</v>
      </c>
      <c r="L67" s="206" t="s">
        <v>170</v>
      </c>
      <c r="M67" s="325" t="s">
        <v>83</v>
      </c>
      <c r="N67" s="326">
        <v>19074</v>
      </c>
      <c r="O67" s="326">
        <v>12355</v>
      </c>
      <c r="P67" s="326">
        <v>23085</v>
      </c>
      <c r="Q67" s="326">
        <v>8360</v>
      </c>
      <c r="R67" s="326">
        <v>8656</v>
      </c>
      <c r="S67" s="326">
        <v>7534</v>
      </c>
      <c r="T67" s="334">
        <v>132195</v>
      </c>
    </row>
    <row r="68" spans="2:20" s="266" customFormat="1" ht="12.95" customHeight="1" thickBot="1" x14ac:dyDescent="0.25">
      <c r="B68" s="195" t="s">
        <v>118</v>
      </c>
      <c r="C68" s="476" t="s">
        <v>324</v>
      </c>
      <c r="D68" s="518" t="s">
        <v>185</v>
      </c>
      <c r="E68" s="197">
        <v>1</v>
      </c>
      <c r="F68" s="197">
        <v>2</v>
      </c>
      <c r="G68" s="197">
        <v>15187</v>
      </c>
      <c r="H68" s="197">
        <v>7240</v>
      </c>
      <c r="I68" s="197">
        <v>4841</v>
      </c>
      <c r="J68" s="197">
        <v>9652</v>
      </c>
      <c r="K68" s="195" t="s">
        <v>118</v>
      </c>
      <c r="L68" s="476" t="s">
        <v>324</v>
      </c>
      <c r="M68" s="518" t="s">
        <v>185</v>
      </c>
      <c r="N68" s="197">
        <v>11691</v>
      </c>
      <c r="O68" s="197">
        <v>366</v>
      </c>
      <c r="P68" s="197">
        <v>10417</v>
      </c>
      <c r="Q68" s="197">
        <v>4175</v>
      </c>
      <c r="R68" s="196"/>
      <c r="S68" s="197">
        <v>1</v>
      </c>
      <c r="T68" s="335">
        <v>63573</v>
      </c>
    </row>
    <row r="69" spans="2:20" ht="12.95" customHeight="1" x14ac:dyDescent="0.2">
      <c r="B69" s="240" t="s">
        <v>131</v>
      </c>
      <c r="C69" s="319" t="s">
        <v>361</v>
      </c>
      <c r="D69" s="677" t="s">
        <v>186</v>
      </c>
      <c r="E69" s="198">
        <v>178</v>
      </c>
      <c r="F69" s="198">
        <v>179</v>
      </c>
      <c r="G69" s="198">
        <v>190</v>
      </c>
      <c r="H69" s="198">
        <v>180</v>
      </c>
      <c r="I69" s="198">
        <v>329</v>
      </c>
      <c r="J69" s="198">
        <v>362</v>
      </c>
      <c r="K69" s="240" t="s">
        <v>131</v>
      </c>
      <c r="L69" s="319" t="s">
        <v>361</v>
      </c>
      <c r="M69" s="677" t="s">
        <v>186</v>
      </c>
      <c r="N69" s="198">
        <v>1257</v>
      </c>
      <c r="O69" s="198">
        <v>1099</v>
      </c>
      <c r="P69" s="198">
        <v>942</v>
      </c>
      <c r="Q69" s="198">
        <v>322</v>
      </c>
      <c r="R69" s="198">
        <v>187</v>
      </c>
      <c r="S69" s="198">
        <v>155</v>
      </c>
      <c r="T69" s="336">
        <v>5380</v>
      </c>
    </row>
    <row r="70" spans="2:20" ht="12.95" customHeight="1" x14ac:dyDescent="0.2">
      <c r="B70" s="301" t="s">
        <v>83</v>
      </c>
      <c r="C70" s="317" t="s">
        <v>362</v>
      </c>
      <c r="D70" s="678"/>
      <c r="E70" s="200">
        <v>410</v>
      </c>
      <c r="F70" s="200">
        <v>721</v>
      </c>
      <c r="G70" s="200">
        <v>578</v>
      </c>
      <c r="H70" s="200">
        <v>409</v>
      </c>
      <c r="I70" s="200">
        <v>550</v>
      </c>
      <c r="J70" s="200">
        <v>917</v>
      </c>
      <c r="K70" s="301" t="s">
        <v>83</v>
      </c>
      <c r="L70" s="317" t="s">
        <v>362</v>
      </c>
      <c r="M70" s="678"/>
      <c r="N70" s="200">
        <v>1703</v>
      </c>
      <c r="O70" s="200">
        <v>1353</v>
      </c>
      <c r="P70" s="200">
        <v>1319</v>
      </c>
      <c r="Q70" s="200">
        <v>650</v>
      </c>
      <c r="R70" s="200">
        <v>517</v>
      </c>
      <c r="S70" s="200">
        <v>418</v>
      </c>
      <c r="T70" s="333">
        <v>9545</v>
      </c>
    </row>
    <row r="71" spans="2:20" ht="12.95" customHeight="1" x14ac:dyDescent="0.2">
      <c r="B71" s="301" t="s">
        <v>83</v>
      </c>
      <c r="C71" s="317" t="s">
        <v>346</v>
      </c>
      <c r="D71" s="678"/>
      <c r="E71" s="200">
        <v>302</v>
      </c>
      <c r="F71" s="200">
        <v>351</v>
      </c>
      <c r="G71" s="200">
        <v>324</v>
      </c>
      <c r="H71" s="200">
        <v>321</v>
      </c>
      <c r="I71" s="200">
        <v>337</v>
      </c>
      <c r="J71" s="200">
        <v>368</v>
      </c>
      <c r="K71" s="301" t="s">
        <v>83</v>
      </c>
      <c r="L71" s="317" t="s">
        <v>346</v>
      </c>
      <c r="M71" s="678"/>
      <c r="N71" s="200">
        <v>387</v>
      </c>
      <c r="O71" s="200">
        <v>518</v>
      </c>
      <c r="P71" s="200">
        <v>655</v>
      </c>
      <c r="Q71" s="200">
        <v>537</v>
      </c>
      <c r="R71" s="200">
        <v>412</v>
      </c>
      <c r="S71" s="200">
        <v>374</v>
      </c>
      <c r="T71" s="333">
        <v>4886</v>
      </c>
    </row>
    <row r="72" spans="2:20" ht="12.95" customHeight="1" x14ac:dyDescent="0.2">
      <c r="B72" s="301" t="s">
        <v>83</v>
      </c>
      <c r="C72" s="317" t="s">
        <v>363</v>
      </c>
      <c r="D72" s="678"/>
      <c r="E72" s="200">
        <v>6</v>
      </c>
      <c r="F72" s="200">
        <v>12</v>
      </c>
      <c r="G72" s="200">
        <v>8</v>
      </c>
      <c r="H72" s="200">
        <v>11</v>
      </c>
      <c r="I72" s="200">
        <v>6</v>
      </c>
      <c r="J72" s="200">
        <v>6</v>
      </c>
      <c r="K72" s="301" t="s">
        <v>83</v>
      </c>
      <c r="L72" s="317" t="s">
        <v>363</v>
      </c>
      <c r="M72" s="678"/>
      <c r="N72" s="200">
        <v>1</v>
      </c>
      <c r="O72" s="200">
        <v>5</v>
      </c>
      <c r="P72" s="200">
        <v>1</v>
      </c>
      <c r="Q72" s="78"/>
      <c r="R72" s="78"/>
      <c r="S72" s="78"/>
      <c r="T72" s="333">
        <v>56</v>
      </c>
    </row>
    <row r="73" spans="2:20" s="266" customFormat="1" ht="12.95" customHeight="1" thickBot="1" x14ac:dyDescent="0.25">
      <c r="B73" s="324" t="s">
        <v>83</v>
      </c>
      <c r="C73" s="206" t="s">
        <v>170</v>
      </c>
      <c r="D73" s="325" t="s">
        <v>83</v>
      </c>
      <c r="E73" s="326">
        <v>896</v>
      </c>
      <c r="F73" s="326">
        <v>1263</v>
      </c>
      <c r="G73" s="326">
        <v>1100</v>
      </c>
      <c r="H73" s="326">
        <v>921</v>
      </c>
      <c r="I73" s="326">
        <v>1222</v>
      </c>
      <c r="J73" s="326">
        <v>1653</v>
      </c>
      <c r="K73" s="324" t="s">
        <v>83</v>
      </c>
      <c r="L73" s="206" t="s">
        <v>170</v>
      </c>
      <c r="M73" s="325" t="s">
        <v>83</v>
      </c>
      <c r="N73" s="326">
        <v>3348</v>
      </c>
      <c r="O73" s="326">
        <v>2975</v>
      </c>
      <c r="P73" s="326">
        <v>2917</v>
      </c>
      <c r="Q73" s="326">
        <v>1509</v>
      </c>
      <c r="R73" s="326">
        <v>1116</v>
      </c>
      <c r="S73" s="326">
        <v>947</v>
      </c>
      <c r="T73" s="334">
        <v>19867</v>
      </c>
    </row>
    <row r="74" spans="2:20" ht="12.95" customHeight="1" x14ac:dyDescent="0.2">
      <c r="B74" s="240" t="s">
        <v>119</v>
      </c>
      <c r="C74" s="319" t="s">
        <v>364</v>
      </c>
      <c r="D74" s="320" t="s">
        <v>186</v>
      </c>
      <c r="E74" s="198">
        <v>588</v>
      </c>
      <c r="F74" s="198">
        <v>611</v>
      </c>
      <c r="G74" s="198">
        <v>700</v>
      </c>
      <c r="H74" s="198">
        <v>799</v>
      </c>
      <c r="I74" s="198">
        <v>849</v>
      </c>
      <c r="J74" s="198">
        <v>691</v>
      </c>
      <c r="K74" s="240" t="s">
        <v>119</v>
      </c>
      <c r="L74" s="319" t="s">
        <v>364</v>
      </c>
      <c r="M74" s="320" t="s">
        <v>186</v>
      </c>
      <c r="N74" s="198">
        <v>663</v>
      </c>
      <c r="O74" s="198">
        <v>672</v>
      </c>
      <c r="P74" s="198">
        <v>1284</v>
      </c>
      <c r="Q74" s="198">
        <v>821</v>
      </c>
      <c r="R74" s="198">
        <v>1029</v>
      </c>
      <c r="S74" s="198">
        <v>968</v>
      </c>
      <c r="T74" s="336">
        <v>9675</v>
      </c>
    </row>
    <row r="75" spans="2:20" ht="12.95" customHeight="1" x14ac:dyDescent="0.2">
      <c r="B75" s="301" t="s">
        <v>83</v>
      </c>
      <c r="C75" s="317" t="s">
        <v>325</v>
      </c>
      <c r="D75" s="318" t="s">
        <v>185</v>
      </c>
      <c r="E75" s="200">
        <v>626087</v>
      </c>
      <c r="F75" s="200">
        <v>519513</v>
      </c>
      <c r="G75" s="200">
        <v>602237</v>
      </c>
      <c r="H75" s="200">
        <v>582170</v>
      </c>
      <c r="I75" s="200">
        <v>669438</v>
      </c>
      <c r="J75" s="200">
        <v>585883</v>
      </c>
      <c r="K75" s="301" t="s">
        <v>83</v>
      </c>
      <c r="L75" s="317" t="s">
        <v>325</v>
      </c>
      <c r="M75" s="318" t="s">
        <v>185</v>
      </c>
      <c r="N75" s="200">
        <v>558854</v>
      </c>
      <c r="O75" s="200">
        <v>790137</v>
      </c>
      <c r="P75" s="200">
        <v>728638</v>
      </c>
      <c r="Q75" s="200">
        <v>671286</v>
      </c>
      <c r="R75" s="200">
        <v>570951</v>
      </c>
      <c r="S75" s="200">
        <v>518191</v>
      </c>
      <c r="T75" s="333">
        <v>7423385</v>
      </c>
    </row>
    <row r="76" spans="2:20" ht="12.95" customHeight="1" x14ac:dyDescent="0.2">
      <c r="B76" s="301" t="s">
        <v>83</v>
      </c>
      <c r="C76" s="317" t="s">
        <v>365</v>
      </c>
      <c r="D76" s="318" t="s">
        <v>186</v>
      </c>
      <c r="E76" s="200">
        <v>1042</v>
      </c>
      <c r="F76" s="200">
        <v>1007</v>
      </c>
      <c r="G76" s="200">
        <v>919</v>
      </c>
      <c r="H76" s="200">
        <v>816</v>
      </c>
      <c r="I76" s="200">
        <v>1103</v>
      </c>
      <c r="J76" s="200">
        <v>907</v>
      </c>
      <c r="K76" s="301" t="s">
        <v>83</v>
      </c>
      <c r="L76" s="317" t="s">
        <v>365</v>
      </c>
      <c r="M76" s="318" t="s">
        <v>186</v>
      </c>
      <c r="N76" s="200">
        <v>781</v>
      </c>
      <c r="O76" s="200">
        <v>747</v>
      </c>
      <c r="P76" s="200">
        <v>771</v>
      </c>
      <c r="Q76" s="200">
        <v>826</v>
      </c>
      <c r="R76" s="200">
        <v>448</v>
      </c>
      <c r="S76" s="200">
        <v>529</v>
      </c>
      <c r="T76" s="333">
        <v>9896</v>
      </c>
    </row>
    <row r="77" spans="2:20" ht="12.95" customHeight="1" x14ac:dyDescent="0.2">
      <c r="B77" s="301" t="s">
        <v>83</v>
      </c>
      <c r="C77" s="317" t="s">
        <v>326</v>
      </c>
      <c r="D77" s="318" t="s">
        <v>185</v>
      </c>
      <c r="E77" s="200">
        <v>172612</v>
      </c>
      <c r="F77" s="200">
        <v>127479</v>
      </c>
      <c r="G77" s="200">
        <v>136434</v>
      </c>
      <c r="H77" s="200">
        <v>126142</v>
      </c>
      <c r="I77" s="200">
        <v>149946</v>
      </c>
      <c r="J77" s="200">
        <v>124885</v>
      </c>
      <c r="K77" s="301" t="s">
        <v>83</v>
      </c>
      <c r="L77" s="317" t="s">
        <v>326</v>
      </c>
      <c r="M77" s="318" t="s">
        <v>185</v>
      </c>
      <c r="N77" s="200">
        <v>148183</v>
      </c>
      <c r="O77" s="200">
        <v>246134</v>
      </c>
      <c r="P77" s="200">
        <v>206439</v>
      </c>
      <c r="Q77" s="200">
        <v>170138</v>
      </c>
      <c r="R77" s="200">
        <v>140802</v>
      </c>
      <c r="S77" s="200">
        <v>121604</v>
      </c>
      <c r="T77" s="333">
        <v>1870798</v>
      </c>
    </row>
    <row r="78" spans="2:20" ht="12.95" customHeight="1" x14ac:dyDescent="0.2">
      <c r="B78" s="301" t="s">
        <v>83</v>
      </c>
      <c r="C78" s="317" t="s">
        <v>366</v>
      </c>
      <c r="D78" s="678" t="s">
        <v>186</v>
      </c>
      <c r="E78" s="200">
        <v>211</v>
      </c>
      <c r="F78" s="200">
        <v>317</v>
      </c>
      <c r="G78" s="200">
        <v>1276</v>
      </c>
      <c r="H78" s="200">
        <v>916</v>
      </c>
      <c r="I78" s="200">
        <v>2773</v>
      </c>
      <c r="J78" s="200">
        <v>3895</v>
      </c>
      <c r="K78" s="301" t="s">
        <v>83</v>
      </c>
      <c r="L78" s="317" t="s">
        <v>366</v>
      </c>
      <c r="M78" s="678" t="s">
        <v>186</v>
      </c>
      <c r="N78" s="200">
        <v>406</v>
      </c>
      <c r="O78" s="200">
        <v>272</v>
      </c>
      <c r="P78" s="200">
        <v>542</v>
      </c>
      <c r="Q78" s="200">
        <v>615</v>
      </c>
      <c r="R78" s="200">
        <v>114</v>
      </c>
      <c r="S78" s="78"/>
      <c r="T78" s="333">
        <v>11337</v>
      </c>
    </row>
    <row r="79" spans="2:20" ht="12.95" customHeight="1" x14ac:dyDescent="0.2">
      <c r="B79" s="301" t="s">
        <v>83</v>
      </c>
      <c r="C79" s="317" t="s">
        <v>367</v>
      </c>
      <c r="D79" s="678"/>
      <c r="E79" s="200">
        <v>514</v>
      </c>
      <c r="F79" s="200">
        <v>522</v>
      </c>
      <c r="G79" s="200">
        <v>490</v>
      </c>
      <c r="H79" s="200">
        <v>573</v>
      </c>
      <c r="I79" s="200">
        <v>428</v>
      </c>
      <c r="J79" s="200">
        <v>407</v>
      </c>
      <c r="K79" s="301" t="s">
        <v>83</v>
      </c>
      <c r="L79" s="317" t="s">
        <v>367</v>
      </c>
      <c r="M79" s="678"/>
      <c r="N79" s="200">
        <v>381</v>
      </c>
      <c r="O79" s="200">
        <v>396</v>
      </c>
      <c r="P79" s="200">
        <v>381</v>
      </c>
      <c r="Q79" s="200">
        <v>458</v>
      </c>
      <c r="R79" s="200">
        <v>336</v>
      </c>
      <c r="S79" s="200">
        <v>504</v>
      </c>
      <c r="T79" s="333">
        <v>5390</v>
      </c>
    </row>
    <row r="80" spans="2:20" ht="12.95" customHeight="1" x14ac:dyDescent="0.2">
      <c r="B80" s="301" t="s">
        <v>83</v>
      </c>
      <c r="C80" s="317" t="s">
        <v>368</v>
      </c>
      <c r="D80" s="678"/>
      <c r="E80" s="78"/>
      <c r="F80" s="200">
        <v>62</v>
      </c>
      <c r="G80" s="200">
        <v>124</v>
      </c>
      <c r="H80" s="200">
        <v>129</v>
      </c>
      <c r="I80" s="200">
        <v>238</v>
      </c>
      <c r="J80" s="200">
        <v>236</v>
      </c>
      <c r="K80" s="301" t="s">
        <v>83</v>
      </c>
      <c r="L80" s="317" t="s">
        <v>368</v>
      </c>
      <c r="M80" s="678"/>
      <c r="N80" s="200">
        <v>176</v>
      </c>
      <c r="O80" s="200">
        <v>174</v>
      </c>
      <c r="P80" s="200">
        <v>112</v>
      </c>
      <c r="Q80" s="200">
        <v>148</v>
      </c>
      <c r="R80" s="200">
        <v>220</v>
      </c>
      <c r="S80" s="200">
        <v>191</v>
      </c>
      <c r="T80" s="333">
        <v>1810</v>
      </c>
    </row>
    <row r="81" spans="2:20" ht="12.95" customHeight="1" x14ac:dyDescent="0.2">
      <c r="B81" s="301" t="s">
        <v>83</v>
      </c>
      <c r="C81" s="317" t="s">
        <v>369</v>
      </c>
      <c r="D81" s="678"/>
      <c r="E81" s="78"/>
      <c r="F81" s="78"/>
      <c r="G81" s="200">
        <v>2</v>
      </c>
      <c r="H81" s="200">
        <v>4537</v>
      </c>
      <c r="I81" s="200">
        <v>7084</v>
      </c>
      <c r="J81" s="200">
        <v>7952</v>
      </c>
      <c r="K81" s="301" t="s">
        <v>83</v>
      </c>
      <c r="L81" s="317" t="s">
        <v>369</v>
      </c>
      <c r="M81" s="678"/>
      <c r="N81" s="200">
        <v>9</v>
      </c>
      <c r="O81" s="78"/>
      <c r="P81" s="200">
        <v>2242</v>
      </c>
      <c r="Q81" s="200">
        <v>1140</v>
      </c>
      <c r="R81" s="200">
        <v>1085</v>
      </c>
      <c r="S81" s="78"/>
      <c r="T81" s="333">
        <v>24051</v>
      </c>
    </row>
    <row r="82" spans="2:20" ht="12.95" customHeight="1" x14ac:dyDescent="0.2">
      <c r="B82" s="301" t="s">
        <v>83</v>
      </c>
      <c r="C82" s="317" t="s">
        <v>88</v>
      </c>
      <c r="D82" s="678"/>
      <c r="E82" s="78"/>
      <c r="F82" s="78"/>
      <c r="G82" s="78"/>
      <c r="H82" s="78"/>
      <c r="I82" s="78"/>
      <c r="J82" s="78"/>
      <c r="K82" s="301" t="s">
        <v>83</v>
      </c>
      <c r="L82" s="317" t="s">
        <v>88</v>
      </c>
      <c r="M82" s="678"/>
      <c r="N82" s="78"/>
      <c r="O82" s="78"/>
      <c r="P82" s="78"/>
      <c r="Q82" s="78"/>
      <c r="R82" s="200">
        <v>514</v>
      </c>
      <c r="S82" s="200">
        <v>223</v>
      </c>
      <c r="T82" s="333">
        <v>737</v>
      </c>
    </row>
    <row r="83" spans="2:20" s="266" customFormat="1" ht="12.95" customHeight="1" thickBot="1" x14ac:dyDescent="0.25">
      <c r="B83" s="324" t="s">
        <v>83</v>
      </c>
      <c r="C83" s="206" t="s">
        <v>170</v>
      </c>
      <c r="D83" s="325" t="s">
        <v>83</v>
      </c>
      <c r="E83" s="326">
        <v>801054</v>
      </c>
      <c r="F83" s="326">
        <v>649511</v>
      </c>
      <c r="G83" s="326">
        <v>742182</v>
      </c>
      <c r="H83" s="326">
        <v>716082</v>
      </c>
      <c r="I83" s="326">
        <v>831859</v>
      </c>
      <c r="J83" s="326">
        <v>724856</v>
      </c>
      <c r="K83" s="324" t="s">
        <v>83</v>
      </c>
      <c r="L83" s="206" t="s">
        <v>170</v>
      </c>
      <c r="M83" s="325" t="s">
        <v>83</v>
      </c>
      <c r="N83" s="326">
        <v>709453</v>
      </c>
      <c r="O83" s="326">
        <v>1038532</v>
      </c>
      <c r="P83" s="326">
        <v>940409</v>
      </c>
      <c r="Q83" s="326">
        <v>845432</v>
      </c>
      <c r="R83" s="326">
        <v>715499</v>
      </c>
      <c r="S83" s="326">
        <v>642210</v>
      </c>
      <c r="T83" s="334">
        <v>9357079</v>
      </c>
    </row>
    <row r="84" spans="2:20" ht="12.95" customHeight="1" x14ac:dyDescent="0.2">
      <c r="B84" s="240" t="s">
        <v>120</v>
      </c>
      <c r="C84" s="319" t="s">
        <v>370</v>
      </c>
      <c r="D84" s="677" t="s">
        <v>186</v>
      </c>
      <c r="E84" s="198">
        <v>811</v>
      </c>
      <c r="F84" s="198">
        <v>1059</v>
      </c>
      <c r="G84" s="198">
        <v>2047</v>
      </c>
      <c r="H84" s="198">
        <v>1521</v>
      </c>
      <c r="I84" s="198">
        <v>4154</v>
      </c>
      <c r="J84" s="198">
        <v>3762</v>
      </c>
      <c r="K84" s="240" t="s">
        <v>120</v>
      </c>
      <c r="L84" s="319" t="s">
        <v>370</v>
      </c>
      <c r="M84" s="677" t="s">
        <v>186</v>
      </c>
      <c r="N84" s="198">
        <v>6939</v>
      </c>
      <c r="O84" s="198">
        <v>9153</v>
      </c>
      <c r="P84" s="198">
        <v>4980</v>
      </c>
      <c r="Q84" s="198">
        <v>2666</v>
      </c>
      <c r="R84" s="198">
        <v>1138</v>
      </c>
      <c r="S84" s="198">
        <v>931</v>
      </c>
      <c r="T84" s="336">
        <v>39161</v>
      </c>
    </row>
    <row r="85" spans="2:20" ht="12.95" customHeight="1" x14ac:dyDescent="0.2">
      <c r="B85" s="301" t="s">
        <v>83</v>
      </c>
      <c r="C85" s="317" t="s">
        <v>346</v>
      </c>
      <c r="D85" s="678"/>
      <c r="E85" s="200">
        <v>69</v>
      </c>
      <c r="F85" s="200">
        <v>49</v>
      </c>
      <c r="G85" s="200">
        <v>78</v>
      </c>
      <c r="H85" s="200">
        <v>80</v>
      </c>
      <c r="I85" s="200">
        <v>114</v>
      </c>
      <c r="J85" s="200">
        <v>101</v>
      </c>
      <c r="K85" s="301" t="s">
        <v>83</v>
      </c>
      <c r="L85" s="317" t="s">
        <v>346</v>
      </c>
      <c r="M85" s="678"/>
      <c r="N85" s="200">
        <v>585</v>
      </c>
      <c r="O85" s="200">
        <v>515</v>
      </c>
      <c r="P85" s="200">
        <v>367</v>
      </c>
      <c r="Q85" s="200">
        <v>412</v>
      </c>
      <c r="R85" s="200">
        <v>98</v>
      </c>
      <c r="S85" s="200">
        <v>119</v>
      </c>
      <c r="T85" s="333">
        <v>2587</v>
      </c>
    </row>
    <row r="86" spans="2:20" ht="12.95" customHeight="1" x14ac:dyDescent="0.2">
      <c r="B86" s="301" t="s">
        <v>83</v>
      </c>
      <c r="C86" s="317" t="s">
        <v>371</v>
      </c>
      <c r="D86" s="678"/>
      <c r="E86" s="200">
        <v>167</v>
      </c>
      <c r="F86" s="200">
        <v>172</v>
      </c>
      <c r="G86" s="200">
        <v>205</v>
      </c>
      <c r="H86" s="200">
        <v>166</v>
      </c>
      <c r="I86" s="200">
        <v>183</v>
      </c>
      <c r="J86" s="200">
        <v>209</v>
      </c>
      <c r="K86" s="301" t="s">
        <v>83</v>
      </c>
      <c r="L86" s="317" t="s">
        <v>371</v>
      </c>
      <c r="M86" s="678"/>
      <c r="N86" s="200">
        <v>170</v>
      </c>
      <c r="O86" s="200">
        <v>154</v>
      </c>
      <c r="P86" s="200">
        <v>163</v>
      </c>
      <c r="Q86" s="200">
        <v>196</v>
      </c>
      <c r="R86" s="200">
        <v>178</v>
      </c>
      <c r="S86" s="200">
        <v>181</v>
      </c>
      <c r="T86" s="333">
        <v>2144</v>
      </c>
    </row>
    <row r="87" spans="2:20" ht="12.95" customHeight="1" x14ac:dyDescent="0.2">
      <c r="B87" s="301" t="s">
        <v>83</v>
      </c>
      <c r="C87" s="317" t="s">
        <v>327</v>
      </c>
      <c r="D87" s="318" t="s">
        <v>185</v>
      </c>
      <c r="E87" s="200">
        <v>17233</v>
      </c>
      <c r="F87" s="200">
        <v>17133</v>
      </c>
      <c r="G87" s="200">
        <v>28219</v>
      </c>
      <c r="H87" s="200">
        <v>36020</v>
      </c>
      <c r="I87" s="200">
        <v>56103</v>
      </c>
      <c r="J87" s="200">
        <v>59910</v>
      </c>
      <c r="K87" s="301" t="s">
        <v>83</v>
      </c>
      <c r="L87" s="317" t="s">
        <v>327</v>
      </c>
      <c r="M87" s="318" t="s">
        <v>185</v>
      </c>
      <c r="N87" s="200">
        <v>86940</v>
      </c>
      <c r="O87" s="200">
        <v>128134</v>
      </c>
      <c r="P87" s="200">
        <v>93816</v>
      </c>
      <c r="Q87" s="200">
        <v>73573</v>
      </c>
      <c r="R87" s="200">
        <v>21326</v>
      </c>
      <c r="S87" s="200">
        <v>16213</v>
      </c>
      <c r="T87" s="333">
        <v>634620</v>
      </c>
    </row>
    <row r="88" spans="2:20" ht="12.95" customHeight="1" x14ac:dyDescent="0.2">
      <c r="B88" s="301" t="s">
        <v>83</v>
      </c>
      <c r="C88" s="317" t="s">
        <v>372</v>
      </c>
      <c r="D88" s="678" t="s">
        <v>186</v>
      </c>
      <c r="E88" s="200">
        <v>1</v>
      </c>
      <c r="F88" s="78"/>
      <c r="G88" s="78"/>
      <c r="H88" s="200">
        <v>6</v>
      </c>
      <c r="I88" s="200">
        <v>6</v>
      </c>
      <c r="J88" s="200">
        <v>1</v>
      </c>
      <c r="K88" s="301" t="s">
        <v>83</v>
      </c>
      <c r="L88" s="317" t="s">
        <v>372</v>
      </c>
      <c r="M88" s="678" t="s">
        <v>186</v>
      </c>
      <c r="N88" s="200">
        <v>3</v>
      </c>
      <c r="O88" s="200">
        <v>1</v>
      </c>
      <c r="P88" s="200">
        <v>6</v>
      </c>
      <c r="Q88" s="200">
        <v>1</v>
      </c>
      <c r="R88" s="200">
        <v>13</v>
      </c>
      <c r="S88" s="200">
        <v>2</v>
      </c>
      <c r="T88" s="333">
        <v>40</v>
      </c>
    </row>
    <row r="89" spans="2:20" ht="12.95" customHeight="1" x14ac:dyDescent="0.2">
      <c r="B89" s="301" t="s">
        <v>83</v>
      </c>
      <c r="C89" s="317" t="s">
        <v>373</v>
      </c>
      <c r="D89" s="678"/>
      <c r="E89" s="78"/>
      <c r="F89" s="78"/>
      <c r="G89" s="78"/>
      <c r="H89" s="78"/>
      <c r="I89" s="78"/>
      <c r="J89" s="200">
        <v>1</v>
      </c>
      <c r="K89" s="301" t="s">
        <v>83</v>
      </c>
      <c r="L89" s="317" t="s">
        <v>373</v>
      </c>
      <c r="M89" s="678"/>
      <c r="N89" s="78"/>
      <c r="O89" s="200">
        <v>1</v>
      </c>
      <c r="P89" s="78"/>
      <c r="Q89" s="200">
        <v>1</v>
      </c>
      <c r="R89" s="200">
        <v>2</v>
      </c>
      <c r="S89" s="78"/>
      <c r="T89" s="333">
        <v>5</v>
      </c>
    </row>
    <row r="90" spans="2:20" ht="12.95" customHeight="1" x14ac:dyDescent="0.2">
      <c r="B90" s="301" t="s">
        <v>83</v>
      </c>
      <c r="C90" s="317" t="s">
        <v>374</v>
      </c>
      <c r="D90" s="678"/>
      <c r="E90" s="78"/>
      <c r="F90" s="78"/>
      <c r="G90" s="78"/>
      <c r="H90" s="78"/>
      <c r="I90" s="78"/>
      <c r="J90" s="78"/>
      <c r="K90" s="301" t="s">
        <v>83</v>
      </c>
      <c r="L90" s="317" t="s">
        <v>374</v>
      </c>
      <c r="M90" s="678"/>
      <c r="N90" s="200">
        <v>281</v>
      </c>
      <c r="O90" s="200">
        <v>380</v>
      </c>
      <c r="P90" s="200">
        <v>262</v>
      </c>
      <c r="Q90" s="200">
        <v>211</v>
      </c>
      <c r="R90" s="78"/>
      <c r="S90" s="78"/>
      <c r="T90" s="333">
        <v>1134</v>
      </c>
    </row>
    <row r="91" spans="2:20" s="266" customFormat="1" ht="12.95" customHeight="1" thickBot="1" x14ac:dyDescent="0.25">
      <c r="B91" s="324" t="s">
        <v>83</v>
      </c>
      <c r="C91" s="206" t="s">
        <v>170</v>
      </c>
      <c r="D91" s="325" t="s">
        <v>83</v>
      </c>
      <c r="E91" s="326">
        <v>18281</v>
      </c>
      <c r="F91" s="326">
        <v>18413</v>
      </c>
      <c r="G91" s="326">
        <v>30549</v>
      </c>
      <c r="H91" s="326">
        <v>37793</v>
      </c>
      <c r="I91" s="326">
        <v>60560</v>
      </c>
      <c r="J91" s="326">
        <v>63984</v>
      </c>
      <c r="K91" s="324" t="s">
        <v>83</v>
      </c>
      <c r="L91" s="206" t="s">
        <v>170</v>
      </c>
      <c r="M91" s="325" t="s">
        <v>83</v>
      </c>
      <c r="N91" s="326">
        <v>94918</v>
      </c>
      <c r="O91" s="326">
        <v>138338</v>
      </c>
      <c r="P91" s="326">
        <v>99594</v>
      </c>
      <c r="Q91" s="326">
        <v>77060</v>
      </c>
      <c r="R91" s="326">
        <v>22755</v>
      </c>
      <c r="S91" s="326">
        <v>17446</v>
      </c>
      <c r="T91" s="334">
        <v>679691</v>
      </c>
    </row>
    <row r="92" spans="2:20" s="266" customFormat="1" ht="12.95" customHeight="1" thickBot="1" x14ac:dyDescent="0.25">
      <c r="B92" s="324" t="s">
        <v>121</v>
      </c>
      <c r="C92" s="513" t="s">
        <v>328</v>
      </c>
      <c r="D92" s="517" t="s">
        <v>185</v>
      </c>
      <c r="E92" s="328"/>
      <c r="F92" s="328"/>
      <c r="G92" s="326">
        <v>9</v>
      </c>
      <c r="H92" s="326">
        <v>2</v>
      </c>
      <c r="I92" s="328"/>
      <c r="J92" s="328"/>
      <c r="K92" s="324" t="s">
        <v>121</v>
      </c>
      <c r="L92" s="513" t="s">
        <v>328</v>
      </c>
      <c r="M92" s="517" t="s">
        <v>185</v>
      </c>
      <c r="N92" s="328"/>
      <c r="O92" s="328"/>
      <c r="P92" s="328"/>
      <c r="Q92" s="328"/>
      <c r="R92" s="326">
        <v>6</v>
      </c>
      <c r="S92" s="328"/>
      <c r="T92" s="334">
        <v>17</v>
      </c>
    </row>
    <row r="93" spans="2:20" ht="12.95" customHeight="1" x14ac:dyDescent="0.2">
      <c r="B93" s="301" t="s">
        <v>122</v>
      </c>
      <c r="C93" s="317" t="s">
        <v>375</v>
      </c>
      <c r="D93" s="318" t="s">
        <v>186</v>
      </c>
      <c r="E93" s="200">
        <v>2</v>
      </c>
      <c r="F93" s="200">
        <v>4</v>
      </c>
      <c r="G93" s="78"/>
      <c r="H93" s="200">
        <v>2</v>
      </c>
      <c r="I93" s="200">
        <v>5</v>
      </c>
      <c r="J93" s="200">
        <v>2</v>
      </c>
      <c r="K93" s="301" t="s">
        <v>122</v>
      </c>
      <c r="L93" s="317" t="s">
        <v>375</v>
      </c>
      <c r="M93" s="318" t="s">
        <v>186</v>
      </c>
      <c r="N93" s="200">
        <v>9</v>
      </c>
      <c r="O93" s="200">
        <v>5</v>
      </c>
      <c r="P93" s="200">
        <v>5</v>
      </c>
      <c r="Q93" s="200">
        <v>7</v>
      </c>
      <c r="R93" s="200">
        <v>6</v>
      </c>
      <c r="S93" s="200">
        <v>3</v>
      </c>
      <c r="T93" s="333">
        <v>50</v>
      </c>
    </row>
    <row r="94" spans="2:20" ht="12.95" customHeight="1" x14ac:dyDescent="0.2">
      <c r="B94" s="301" t="s">
        <v>83</v>
      </c>
      <c r="C94" s="317" t="s">
        <v>317</v>
      </c>
      <c r="D94" s="318" t="s">
        <v>185</v>
      </c>
      <c r="E94" s="200">
        <v>4</v>
      </c>
      <c r="F94" s="78"/>
      <c r="G94" s="78"/>
      <c r="H94" s="78"/>
      <c r="I94" s="78"/>
      <c r="J94" s="78"/>
      <c r="K94" s="301" t="s">
        <v>83</v>
      </c>
      <c r="L94" s="317" t="s">
        <v>317</v>
      </c>
      <c r="M94" s="318" t="s">
        <v>185</v>
      </c>
      <c r="N94" s="78"/>
      <c r="O94" s="78"/>
      <c r="P94" s="78"/>
      <c r="Q94" s="78"/>
      <c r="R94" s="78"/>
      <c r="S94" s="78"/>
      <c r="T94" s="333">
        <v>4</v>
      </c>
    </row>
    <row r="95" spans="2:20" s="266" customFormat="1" ht="12.95" customHeight="1" thickBot="1" x14ac:dyDescent="0.25">
      <c r="B95" s="324" t="s">
        <v>83</v>
      </c>
      <c r="C95" s="206" t="s">
        <v>170</v>
      </c>
      <c r="D95" s="325" t="s">
        <v>83</v>
      </c>
      <c r="E95" s="326">
        <v>6</v>
      </c>
      <c r="F95" s="326">
        <v>4</v>
      </c>
      <c r="G95" s="328"/>
      <c r="H95" s="326">
        <v>2</v>
      </c>
      <c r="I95" s="326">
        <v>5</v>
      </c>
      <c r="J95" s="326">
        <v>2</v>
      </c>
      <c r="K95" s="324" t="s">
        <v>83</v>
      </c>
      <c r="L95" s="206" t="s">
        <v>170</v>
      </c>
      <c r="M95" s="325" t="s">
        <v>83</v>
      </c>
      <c r="N95" s="326">
        <v>9</v>
      </c>
      <c r="O95" s="326">
        <v>5</v>
      </c>
      <c r="P95" s="326">
        <v>5</v>
      </c>
      <c r="Q95" s="326">
        <v>7</v>
      </c>
      <c r="R95" s="326">
        <v>6</v>
      </c>
      <c r="S95" s="326">
        <v>3</v>
      </c>
      <c r="T95" s="334">
        <v>54</v>
      </c>
    </row>
    <row r="96" spans="2:20" s="266" customFormat="1" ht="12.95" customHeight="1" thickBot="1" x14ac:dyDescent="0.25">
      <c r="B96" s="324" t="s">
        <v>123</v>
      </c>
      <c r="C96" s="513" t="s">
        <v>329</v>
      </c>
      <c r="D96" s="517" t="s">
        <v>185</v>
      </c>
      <c r="E96" s="326">
        <v>1260</v>
      </c>
      <c r="F96" s="326">
        <v>754</v>
      </c>
      <c r="G96" s="326">
        <v>957</v>
      </c>
      <c r="H96" s="326">
        <v>1580</v>
      </c>
      <c r="I96" s="326">
        <v>2276</v>
      </c>
      <c r="J96" s="326">
        <v>1628</v>
      </c>
      <c r="K96" s="324" t="s">
        <v>123</v>
      </c>
      <c r="L96" s="513" t="s">
        <v>329</v>
      </c>
      <c r="M96" s="517" t="s">
        <v>185</v>
      </c>
      <c r="N96" s="326">
        <v>5830</v>
      </c>
      <c r="O96" s="326">
        <v>17935</v>
      </c>
      <c r="P96" s="326">
        <v>6904</v>
      </c>
      <c r="Q96" s="326">
        <v>3674</v>
      </c>
      <c r="R96" s="326">
        <v>1188</v>
      </c>
      <c r="S96" s="326">
        <v>1214</v>
      </c>
      <c r="T96" s="334">
        <v>45200</v>
      </c>
    </row>
    <row r="97" spans="2:20" s="266" customFormat="1" ht="12.95" customHeight="1" thickBot="1" x14ac:dyDescent="0.25">
      <c r="B97" s="324" t="s">
        <v>124</v>
      </c>
      <c r="C97" s="513" t="s">
        <v>401</v>
      </c>
      <c r="D97" s="517" t="s">
        <v>187</v>
      </c>
      <c r="E97" s="326">
        <v>14441</v>
      </c>
      <c r="F97" s="326">
        <v>14396</v>
      </c>
      <c r="G97" s="326">
        <v>18602</v>
      </c>
      <c r="H97" s="326">
        <v>22972</v>
      </c>
      <c r="I97" s="326">
        <v>27176</v>
      </c>
      <c r="J97" s="326">
        <v>25939</v>
      </c>
      <c r="K97" s="324" t="s">
        <v>124</v>
      </c>
      <c r="L97" s="513" t="s">
        <v>401</v>
      </c>
      <c r="M97" s="517" t="s">
        <v>187</v>
      </c>
      <c r="N97" s="326">
        <v>34069</v>
      </c>
      <c r="O97" s="326">
        <v>32003</v>
      </c>
      <c r="P97" s="326">
        <v>30643</v>
      </c>
      <c r="Q97" s="326">
        <v>24280</v>
      </c>
      <c r="R97" s="326">
        <v>18201</v>
      </c>
      <c r="S97" s="326">
        <v>17472</v>
      </c>
      <c r="T97" s="334">
        <v>280194</v>
      </c>
    </row>
    <row r="98" spans="2:20" ht="12.95" customHeight="1" x14ac:dyDescent="0.2">
      <c r="B98" s="301" t="s">
        <v>126</v>
      </c>
      <c r="C98" s="317" t="s">
        <v>330</v>
      </c>
      <c r="D98" s="318" t="s">
        <v>185</v>
      </c>
      <c r="E98" s="200">
        <v>4</v>
      </c>
      <c r="F98" s="78"/>
      <c r="G98" s="78"/>
      <c r="H98" s="78"/>
      <c r="I98" s="200">
        <v>8</v>
      </c>
      <c r="J98" s="78"/>
      <c r="K98" s="301" t="s">
        <v>126</v>
      </c>
      <c r="L98" s="317" t="s">
        <v>330</v>
      </c>
      <c r="M98" s="318" t="s">
        <v>185</v>
      </c>
      <c r="N98" s="78"/>
      <c r="O98" s="200">
        <v>6</v>
      </c>
      <c r="P98" s="78"/>
      <c r="Q98" s="78"/>
      <c r="R98" s="200">
        <v>1</v>
      </c>
      <c r="S98" s="200">
        <v>1</v>
      </c>
      <c r="T98" s="333">
        <v>20</v>
      </c>
    </row>
    <row r="99" spans="2:20" ht="12.95" customHeight="1" x14ac:dyDescent="0.2">
      <c r="B99" s="301" t="s">
        <v>83</v>
      </c>
      <c r="C99" s="317" t="s">
        <v>376</v>
      </c>
      <c r="D99" s="318" t="s">
        <v>186</v>
      </c>
      <c r="E99" s="200">
        <v>663</v>
      </c>
      <c r="F99" s="200">
        <v>821</v>
      </c>
      <c r="G99" s="200">
        <v>692</v>
      </c>
      <c r="H99" s="200">
        <v>694</v>
      </c>
      <c r="I99" s="200">
        <v>817</v>
      </c>
      <c r="J99" s="200">
        <v>653</v>
      </c>
      <c r="K99" s="301" t="s">
        <v>83</v>
      </c>
      <c r="L99" s="317" t="s">
        <v>376</v>
      </c>
      <c r="M99" s="318" t="s">
        <v>186</v>
      </c>
      <c r="N99" s="200">
        <v>569</v>
      </c>
      <c r="O99" s="200">
        <v>614</v>
      </c>
      <c r="P99" s="200">
        <v>548</v>
      </c>
      <c r="Q99" s="200">
        <v>598</v>
      </c>
      <c r="R99" s="200">
        <v>556</v>
      </c>
      <c r="S99" s="200">
        <v>546</v>
      </c>
      <c r="T99" s="333">
        <v>7771</v>
      </c>
    </row>
    <row r="100" spans="2:20" s="266" customFormat="1" ht="12.95" customHeight="1" thickBot="1" x14ac:dyDescent="0.25">
      <c r="B100" s="324" t="s">
        <v>83</v>
      </c>
      <c r="C100" s="206" t="s">
        <v>170</v>
      </c>
      <c r="D100" s="325" t="s">
        <v>83</v>
      </c>
      <c r="E100" s="326">
        <v>667</v>
      </c>
      <c r="F100" s="326">
        <v>821</v>
      </c>
      <c r="G100" s="326">
        <v>692</v>
      </c>
      <c r="H100" s="326">
        <v>694</v>
      </c>
      <c r="I100" s="326">
        <v>825</v>
      </c>
      <c r="J100" s="326">
        <v>653</v>
      </c>
      <c r="K100" s="324" t="s">
        <v>83</v>
      </c>
      <c r="L100" s="206" t="s">
        <v>170</v>
      </c>
      <c r="M100" s="325" t="s">
        <v>83</v>
      </c>
      <c r="N100" s="326">
        <v>569</v>
      </c>
      <c r="O100" s="326">
        <v>620</v>
      </c>
      <c r="P100" s="326">
        <v>548</v>
      </c>
      <c r="Q100" s="326">
        <v>598</v>
      </c>
      <c r="R100" s="326">
        <v>557</v>
      </c>
      <c r="S100" s="326">
        <v>547</v>
      </c>
      <c r="T100" s="334">
        <v>7791</v>
      </c>
    </row>
    <row r="101" spans="2:20" s="266" customFormat="1" ht="12.95" customHeight="1" thickBot="1" x14ac:dyDescent="0.25">
      <c r="B101" s="324" t="s">
        <v>127</v>
      </c>
      <c r="C101" s="513" t="s">
        <v>317</v>
      </c>
      <c r="D101" s="517" t="s">
        <v>185</v>
      </c>
      <c r="E101" s="326">
        <v>186</v>
      </c>
      <c r="F101" s="326">
        <v>264</v>
      </c>
      <c r="G101" s="326">
        <v>191</v>
      </c>
      <c r="H101" s="326">
        <v>298</v>
      </c>
      <c r="I101" s="326">
        <v>479</v>
      </c>
      <c r="J101" s="326">
        <v>1170</v>
      </c>
      <c r="K101" s="324" t="s">
        <v>127</v>
      </c>
      <c r="L101" s="513" t="s">
        <v>317</v>
      </c>
      <c r="M101" s="517" t="s">
        <v>185</v>
      </c>
      <c r="N101" s="326">
        <v>1862</v>
      </c>
      <c r="O101" s="326">
        <v>5248</v>
      </c>
      <c r="P101" s="326">
        <v>1757</v>
      </c>
      <c r="Q101" s="326">
        <v>1791</v>
      </c>
      <c r="R101" s="326">
        <v>330</v>
      </c>
      <c r="S101" s="326">
        <v>1362</v>
      </c>
      <c r="T101" s="334">
        <v>14938</v>
      </c>
    </row>
    <row r="102" spans="2:20" s="266" customFormat="1" ht="12.95" customHeight="1" thickBot="1" x14ac:dyDescent="0.25">
      <c r="B102" s="324" t="s">
        <v>128</v>
      </c>
      <c r="C102" s="513" t="s">
        <v>331</v>
      </c>
      <c r="D102" s="517" t="s">
        <v>185</v>
      </c>
      <c r="E102" s="326">
        <v>6</v>
      </c>
      <c r="F102" s="328"/>
      <c r="G102" s="326">
        <v>2</v>
      </c>
      <c r="H102" s="326">
        <v>5</v>
      </c>
      <c r="I102" s="326">
        <v>44</v>
      </c>
      <c r="J102" s="326">
        <v>98</v>
      </c>
      <c r="K102" s="324" t="s">
        <v>128</v>
      </c>
      <c r="L102" s="513" t="s">
        <v>331</v>
      </c>
      <c r="M102" s="517" t="s">
        <v>185</v>
      </c>
      <c r="N102" s="326">
        <v>303</v>
      </c>
      <c r="O102" s="326">
        <v>455</v>
      </c>
      <c r="P102" s="326">
        <v>204</v>
      </c>
      <c r="Q102" s="326">
        <v>174</v>
      </c>
      <c r="R102" s="326">
        <v>5</v>
      </c>
      <c r="S102" s="326">
        <v>1</v>
      </c>
      <c r="T102" s="334">
        <v>1297</v>
      </c>
    </row>
    <row r="103" spans="2:20" s="266" customFormat="1" ht="12.95" customHeight="1" x14ac:dyDescent="0.2">
      <c r="B103" s="329" t="s">
        <v>129</v>
      </c>
      <c r="C103" s="317" t="s">
        <v>332</v>
      </c>
      <c r="D103" s="318" t="s">
        <v>185</v>
      </c>
      <c r="E103" s="331">
        <v>80</v>
      </c>
      <c r="F103" s="332"/>
      <c r="G103" s="332"/>
      <c r="H103" s="331">
        <v>6</v>
      </c>
      <c r="I103" s="332"/>
      <c r="J103" s="332"/>
      <c r="K103" s="329" t="s">
        <v>129</v>
      </c>
      <c r="L103" s="317" t="s">
        <v>332</v>
      </c>
      <c r="M103" s="318" t="s">
        <v>185</v>
      </c>
      <c r="N103" s="331">
        <v>45</v>
      </c>
      <c r="O103" s="331">
        <v>500</v>
      </c>
      <c r="P103" s="331">
        <v>261</v>
      </c>
      <c r="Q103" s="332"/>
      <c r="R103" s="332"/>
      <c r="S103" s="332"/>
      <c r="T103" s="337">
        <v>892</v>
      </c>
    </row>
    <row r="104" spans="2:20" s="266" customFormat="1" ht="12.95" customHeight="1" thickBot="1" x14ac:dyDescent="0.25">
      <c r="B104" s="321" t="s">
        <v>130</v>
      </c>
      <c r="C104" s="519" t="s">
        <v>333</v>
      </c>
      <c r="D104" s="520" t="s">
        <v>185</v>
      </c>
      <c r="E104" s="323">
        <v>1</v>
      </c>
      <c r="F104" s="322"/>
      <c r="G104" s="322"/>
      <c r="H104" s="322"/>
      <c r="I104" s="323">
        <v>2</v>
      </c>
      <c r="J104" s="322"/>
      <c r="K104" s="321" t="s">
        <v>130</v>
      </c>
      <c r="L104" s="519" t="s">
        <v>333</v>
      </c>
      <c r="M104" s="520" t="s">
        <v>185</v>
      </c>
      <c r="N104" s="322"/>
      <c r="O104" s="323">
        <v>7</v>
      </c>
      <c r="P104" s="323">
        <v>1</v>
      </c>
      <c r="Q104" s="322"/>
      <c r="R104" s="322"/>
      <c r="S104" s="322"/>
      <c r="T104" s="338">
        <v>11</v>
      </c>
    </row>
    <row r="105" spans="2:20" ht="12.95" customHeight="1" x14ac:dyDescent="0.2">
      <c r="B105" s="240" t="s">
        <v>132</v>
      </c>
      <c r="C105" s="319" t="s">
        <v>377</v>
      </c>
      <c r="D105" s="677" t="s">
        <v>186</v>
      </c>
      <c r="E105" s="198">
        <v>519</v>
      </c>
      <c r="F105" s="198">
        <v>346</v>
      </c>
      <c r="G105" s="198">
        <v>613</v>
      </c>
      <c r="H105" s="198">
        <v>1836</v>
      </c>
      <c r="I105" s="198">
        <v>9013</v>
      </c>
      <c r="J105" s="198">
        <v>9861</v>
      </c>
      <c r="K105" s="240" t="s">
        <v>132</v>
      </c>
      <c r="L105" s="319" t="s">
        <v>377</v>
      </c>
      <c r="M105" s="677" t="s">
        <v>186</v>
      </c>
      <c r="N105" s="198">
        <v>10192</v>
      </c>
      <c r="O105" s="198">
        <v>13730</v>
      </c>
      <c r="P105" s="198">
        <v>12906</v>
      </c>
      <c r="Q105" s="198">
        <v>8431</v>
      </c>
      <c r="R105" s="198">
        <v>573</v>
      </c>
      <c r="S105" s="198">
        <v>430</v>
      </c>
      <c r="T105" s="336">
        <v>68450</v>
      </c>
    </row>
    <row r="106" spans="2:20" ht="12.95" customHeight="1" x14ac:dyDescent="0.2">
      <c r="B106" s="301" t="s">
        <v>83</v>
      </c>
      <c r="C106" s="317" t="s">
        <v>378</v>
      </c>
      <c r="D106" s="678"/>
      <c r="E106" s="200">
        <v>156</v>
      </c>
      <c r="F106" s="200">
        <v>63</v>
      </c>
      <c r="G106" s="200">
        <v>169</v>
      </c>
      <c r="H106" s="200">
        <v>583</v>
      </c>
      <c r="I106" s="200">
        <v>18335</v>
      </c>
      <c r="J106" s="200">
        <v>14669</v>
      </c>
      <c r="K106" s="301" t="s">
        <v>83</v>
      </c>
      <c r="L106" s="317" t="s">
        <v>378</v>
      </c>
      <c r="M106" s="678"/>
      <c r="N106" s="200">
        <v>15035</v>
      </c>
      <c r="O106" s="200">
        <v>19953</v>
      </c>
      <c r="P106" s="200">
        <v>24113</v>
      </c>
      <c r="Q106" s="200">
        <v>15170</v>
      </c>
      <c r="R106" s="200">
        <v>109</v>
      </c>
      <c r="S106" s="200">
        <v>151</v>
      </c>
      <c r="T106" s="333">
        <v>108506</v>
      </c>
    </row>
    <row r="107" spans="2:20" ht="12.95" customHeight="1" x14ac:dyDescent="0.2">
      <c r="B107" s="301" t="s">
        <v>83</v>
      </c>
      <c r="C107" s="317" t="s">
        <v>334</v>
      </c>
      <c r="D107" s="678" t="s">
        <v>185</v>
      </c>
      <c r="E107" s="200">
        <v>402</v>
      </c>
      <c r="F107" s="200">
        <v>16</v>
      </c>
      <c r="G107" s="200">
        <v>1262</v>
      </c>
      <c r="H107" s="200">
        <v>22059</v>
      </c>
      <c r="I107" s="200">
        <v>93639</v>
      </c>
      <c r="J107" s="200">
        <v>141139</v>
      </c>
      <c r="K107" s="301" t="s">
        <v>83</v>
      </c>
      <c r="L107" s="317" t="s">
        <v>334</v>
      </c>
      <c r="M107" s="678" t="s">
        <v>185</v>
      </c>
      <c r="N107" s="200">
        <v>167411</v>
      </c>
      <c r="O107" s="200">
        <v>193900</v>
      </c>
      <c r="P107" s="200">
        <v>164384</v>
      </c>
      <c r="Q107" s="200">
        <v>123091</v>
      </c>
      <c r="R107" s="200">
        <v>1338</v>
      </c>
      <c r="S107" s="200">
        <v>13</v>
      </c>
      <c r="T107" s="333">
        <v>908654</v>
      </c>
    </row>
    <row r="108" spans="2:20" ht="12.95" customHeight="1" x14ac:dyDescent="0.2">
      <c r="B108" s="301" t="s">
        <v>83</v>
      </c>
      <c r="C108" s="317" t="s">
        <v>335</v>
      </c>
      <c r="D108" s="678"/>
      <c r="E108" s="200">
        <v>16</v>
      </c>
      <c r="F108" s="200">
        <v>14</v>
      </c>
      <c r="G108" s="200">
        <v>369</v>
      </c>
      <c r="H108" s="200">
        <v>8601</v>
      </c>
      <c r="I108" s="200">
        <v>52690</v>
      </c>
      <c r="J108" s="200">
        <v>70613</v>
      </c>
      <c r="K108" s="301" t="s">
        <v>83</v>
      </c>
      <c r="L108" s="317" t="s">
        <v>335</v>
      </c>
      <c r="M108" s="678"/>
      <c r="N108" s="200">
        <v>89419</v>
      </c>
      <c r="O108" s="200">
        <v>98985</v>
      </c>
      <c r="P108" s="200">
        <v>78761</v>
      </c>
      <c r="Q108" s="200">
        <v>50295</v>
      </c>
      <c r="R108" s="200">
        <v>170</v>
      </c>
      <c r="S108" s="200">
        <v>20</v>
      </c>
      <c r="T108" s="333">
        <v>449953</v>
      </c>
    </row>
    <row r="109" spans="2:20" ht="12.95" customHeight="1" x14ac:dyDescent="0.2">
      <c r="B109" s="301" t="s">
        <v>83</v>
      </c>
      <c r="C109" s="317" t="s">
        <v>379</v>
      </c>
      <c r="D109" s="678" t="s">
        <v>186</v>
      </c>
      <c r="E109" s="200">
        <v>13</v>
      </c>
      <c r="F109" s="200">
        <v>3</v>
      </c>
      <c r="G109" s="200">
        <v>25</v>
      </c>
      <c r="H109" s="200">
        <v>232</v>
      </c>
      <c r="I109" s="200">
        <v>190</v>
      </c>
      <c r="J109" s="200">
        <v>627</v>
      </c>
      <c r="K109" s="301" t="s">
        <v>83</v>
      </c>
      <c r="L109" s="317" t="s">
        <v>379</v>
      </c>
      <c r="M109" s="678" t="s">
        <v>186</v>
      </c>
      <c r="N109" s="200">
        <v>668</v>
      </c>
      <c r="O109" s="200">
        <v>862</v>
      </c>
      <c r="P109" s="200">
        <v>603</v>
      </c>
      <c r="Q109" s="200">
        <v>512</v>
      </c>
      <c r="R109" s="200">
        <v>112</v>
      </c>
      <c r="S109" s="200">
        <v>54</v>
      </c>
      <c r="T109" s="333">
        <v>3901</v>
      </c>
    </row>
    <row r="110" spans="2:20" ht="12.95" customHeight="1" x14ac:dyDescent="0.2">
      <c r="B110" s="301" t="s">
        <v>83</v>
      </c>
      <c r="C110" s="317" t="s">
        <v>380</v>
      </c>
      <c r="D110" s="678"/>
      <c r="E110" s="200">
        <v>6</v>
      </c>
      <c r="F110" s="200">
        <v>3</v>
      </c>
      <c r="G110" s="200">
        <v>7</v>
      </c>
      <c r="H110" s="200">
        <v>7</v>
      </c>
      <c r="I110" s="200">
        <v>2</v>
      </c>
      <c r="J110" s="200">
        <v>26</v>
      </c>
      <c r="K110" s="301" t="s">
        <v>83</v>
      </c>
      <c r="L110" s="317" t="s">
        <v>380</v>
      </c>
      <c r="M110" s="678"/>
      <c r="N110" s="200">
        <v>10</v>
      </c>
      <c r="O110" s="200">
        <v>1</v>
      </c>
      <c r="P110" s="200">
        <v>14</v>
      </c>
      <c r="Q110" s="200">
        <v>6</v>
      </c>
      <c r="R110" s="200">
        <v>15</v>
      </c>
      <c r="S110" s="200">
        <v>17</v>
      </c>
      <c r="T110" s="333">
        <v>114</v>
      </c>
    </row>
    <row r="111" spans="2:20" ht="12.95" customHeight="1" x14ac:dyDescent="0.2">
      <c r="B111" s="301" t="s">
        <v>83</v>
      </c>
      <c r="C111" s="317" t="s">
        <v>381</v>
      </c>
      <c r="D111" s="678"/>
      <c r="E111" s="200">
        <v>2680</v>
      </c>
      <c r="F111" s="200">
        <v>5747</v>
      </c>
      <c r="G111" s="200">
        <v>9706</v>
      </c>
      <c r="H111" s="200">
        <v>12453</v>
      </c>
      <c r="I111" s="200">
        <v>6881</v>
      </c>
      <c r="J111" s="200">
        <v>7474</v>
      </c>
      <c r="K111" s="301" t="s">
        <v>83</v>
      </c>
      <c r="L111" s="317" t="s">
        <v>381</v>
      </c>
      <c r="M111" s="678"/>
      <c r="N111" s="200">
        <v>8122</v>
      </c>
      <c r="O111" s="200">
        <v>9049</v>
      </c>
      <c r="P111" s="200">
        <v>8717</v>
      </c>
      <c r="Q111" s="200">
        <v>10423</v>
      </c>
      <c r="R111" s="200">
        <v>4317</v>
      </c>
      <c r="S111" s="200">
        <v>232</v>
      </c>
      <c r="T111" s="333">
        <v>85801</v>
      </c>
    </row>
    <row r="112" spans="2:20" ht="12.95" customHeight="1" x14ac:dyDescent="0.2">
      <c r="B112" s="301" t="s">
        <v>83</v>
      </c>
      <c r="C112" s="317" t="s">
        <v>382</v>
      </c>
      <c r="D112" s="678"/>
      <c r="E112" s="200">
        <v>5</v>
      </c>
      <c r="F112" s="200">
        <v>259</v>
      </c>
      <c r="G112" s="200">
        <v>240</v>
      </c>
      <c r="H112" s="200">
        <v>429</v>
      </c>
      <c r="I112" s="200">
        <v>1145</v>
      </c>
      <c r="J112" s="200">
        <v>1460</v>
      </c>
      <c r="K112" s="301" t="s">
        <v>83</v>
      </c>
      <c r="L112" s="317" t="s">
        <v>382</v>
      </c>
      <c r="M112" s="678"/>
      <c r="N112" s="200">
        <v>1630</v>
      </c>
      <c r="O112" s="200">
        <v>1835</v>
      </c>
      <c r="P112" s="200">
        <v>1706</v>
      </c>
      <c r="Q112" s="200">
        <v>1474</v>
      </c>
      <c r="R112" s="200">
        <v>275</v>
      </c>
      <c r="S112" s="200">
        <v>112</v>
      </c>
      <c r="T112" s="333">
        <v>10570</v>
      </c>
    </row>
    <row r="113" spans="2:20" ht="12.95" customHeight="1" x14ac:dyDescent="0.2">
      <c r="B113" s="301" t="s">
        <v>83</v>
      </c>
      <c r="C113" s="317" t="s">
        <v>383</v>
      </c>
      <c r="D113" s="678"/>
      <c r="E113" s="78"/>
      <c r="F113" s="200">
        <v>2</v>
      </c>
      <c r="G113" s="200">
        <v>2</v>
      </c>
      <c r="H113" s="200">
        <v>31</v>
      </c>
      <c r="I113" s="200">
        <v>150</v>
      </c>
      <c r="J113" s="200">
        <v>297</v>
      </c>
      <c r="K113" s="301" t="s">
        <v>83</v>
      </c>
      <c r="L113" s="317" t="s">
        <v>383</v>
      </c>
      <c r="M113" s="678"/>
      <c r="N113" s="200">
        <v>851</v>
      </c>
      <c r="O113" s="200">
        <v>660</v>
      </c>
      <c r="P113" s="200">
        <v>343</v>
      </c>
      <c r="Q113" s="200">
        <v>129</v>
      </c>
      <c r="R113" s="200">
        <v>12</v>
      </c>
      <c r="S113" s="78"/>
      <c r="T113" s="333">
        <v>2477</v>
      </c>
    </row>
    <row r="114" spans="2:20" ht="12.95" customHeight="1" x14ac:dyDescent="0.2">
      <c r="B114" s="301" t="s">
        <v>83</v>
      </c>
      <c r="C114" s="317" t="s">
        <v>384</v>
      </c>
      <c r="D114" s="678"/>
      <c r="E114" s="78"/>
      <c r="F114" s="78"/>
      <c r="G114" s="200">
        <v>6</v>
      </c>
      <c r="H114" s="200">
        <v>220</v>
      </c>
      <c r="I114" s="200">
        <v>346</v>
      </c>
      <c r="J114" s="200">
        <v>879</v>
      </c>
      <c r="K114" s="301" t="s">
        <v>83</v>
      </c>
      <c r="L114" s="317" t="s">
        <v>384</v>
      </c>
      <c r="M114" s="678"/>
      <c r="N114" s="200">
        <v>1681</v>
      </c>
      <c r="O114" s="200">
        <v>2081</v>
      </c>
      <c r="P114" s="200">
        <v>1458</v>
      </c>
      <c r="Q114" s="200">
        <v>1119</v>
      </c>
      <c r="R114" s="200">
        <v>6</v>
      </c>
      <c r="S114" s="200">
        <v>3</v>
      </c>
      <c r="T114" s="333">
        <v>7799</v>
      </c>
    </row>
    <row r="115" spans="2:20" ht="12.95" customHeight="1" x14ac:dyDescent="0.2">
      <c r="B115" s="301" t="s">
        <v>83</v>
      </c>
      <c r="C115" s="317" t="s">
        <v>385</v>
      </c>
      <c r="D115" s="678"/>
      <c r="E115" s="78"/>
      <c r="F115" s="78"/>
      <c r="G115" s="78"/>
      <c r="H115" s="200">
        <v>4</v>
      </c>
      <c r="I115" s="200">
        <v>234</v>
      </c>
      <c r="J115" s="200">
        <v>448</v>
      </c>
      <c r="K115" s="301" t="s">
        <v>83</v>
      </c>
      <c r="L115" s="317" t="s">
        <v>385</v>
      </c>
      <c r="M115" s="678"/>
      <c r="N115" s="200">
        <v>840</v>
      </c>
      <c r="O115" s="200">
        <v>1410</v>
      </c>
      <c r="P115" s="200">
        <v>598</v>
      </c>
      <c r="Q115" s="200">
        <v>290</v>
      </c>
      <c r="R115" s="200">
        <v>4</v>
      </c>
      <c r="S115" s="78"/>
      <c r="T115" s="333">
        <v>3828</v>
      </c>
    </row>
    <row r="116" spans="2:20" s="266" customFormat="1" ht="12.95" customHeight="1" thickBot="1" x14ac:dyDescent="0.25">
      <c r="B116" s="324" t="s">
        <v>83</v>
      </c>
      <c r="C116" s="206" t="s">
        <v>170</v>
      </c>
      <c r="D116" s="325" t="s">
        <v>83</v>
      </c>
      <c r="E116" s="326">
        <v>3797</v>
      </c>
      <c r="F116" s="326">
        <v>6453</v>
      </c>
      <c r="G116" s="326">
        <v>12399</v>
      </c>
      <c r="H116" s="326">
        <v>46455</v>
      </c>
      <c r="I116" s="326">
        <v>182625</v>
      </c>
      <c r="J116" s="326">
        <v>247493</v>
      </c>
      <c r="K116" s="324" t="s">
        <v>83</v>
      </c>
      <c r="L116" s="206" t="s">
        <v>170</v>
      </c>
      <c r="M116" s="325" t="s">
        <v>83</v>
      </c>
      <c r="N116" s="326">
        <v>295859</v>
      </c>
      <c r="O116" s="326">
        <v>342466</v>
      </c>
      <c r="P116" s="326">
        <v>293603</v>
      </c>
      <c r="Q116" s="326">
        <v>210940</v>
      </c>
      <c r="R116" s="326">
        <v>6931</v>
      </c>
      <c r="S116" s="326">
        <v>1032</v>
      </c>
      <c r="T116" s="334">
        <v>1650053</v>
      </c>
    </row>
    <row r="117" spans="2:20" s="266" customFormat="1" ht="12.95" customHeight="1" thickBot="1" x14ac:dyDescent="0.25">
      <c r="B117" s="324" t="s">
        <v>133</v>
      </c>
      <c r="C117" s="513" t="s">
        <v>336</v>
      </c>
      <c r="D117" s="517" t="s">
        <v>185</v>
      </c>
      <c r="E117" s="328"/>
      <c r="F117" s="328"/>
      <c r="G117" s="328"/>
      <c r="H117" s="328"/>
      <c r="I117" s="328"/>
      <c r="J117" s="328"/>
      <c r="K117" s="324" t="s">
        <v>133</v>
      </c>
      <c r="L117" s="513" t="s">
        <v>336</v>
      </c>
      <c r="M117" s="517" t="s">
        <v>185</v>
      </c>
      <c r="N117" s="328"/>
      <c r="O117" s="326">
        <v>1</v>
      </c>
      <c r="P117" s="328"/>
      <c r="Q117" s="328"/>
      <c r="R117" s="328"/>
      <c r="S117" s="328"/>
      <c r="T117" s="334">
        <v>1</v>
      </c>
    </row>
    <row r="118" spans="2:20" s="266" customFormat="1" ht="12.95" customHeight="1" thickBot="1" x14ac:dyDescent="0.25">
      <c r="B118" s="324" t="s">
        <v>134</v>
      </c>
      <c r="C118" s="513" t="s">
        <v>337</v>
      </c>
      <c r="D118" s="517" t="s">
        <v>185</v>
      </c>
      <c r="E118" s="326">
        <v>1</v>
      </c>
      <c r="F118" s="326">
        <v>11</v>
      </c>
      <c r="G118" s="328"/>
      <c r="H118" s="328"/>
      <c r="I118" s="326">
        <v>29</v>
      </c>
      <c r="J118" s="326">
        <v>12</v>
      </c>
      <c r="K118" s="324" t="s">
        <v>134</v>
      </c>
      <c r="L118" s="513" t="s">
        <v>337</v>
      </c>
      <c r="M118" s="517" t="s">
        <v>185</v>
      </c>
      <c r="N118" s="326">
        <v>55</v>
      </c>
      <c r="O118" s="326">
        <v>31</v>
      </c>
      <c r="P118" s="328"/>
      <c r="Q118" s="328"/>
      <c r="R118" s="328"/>
      <c r="S118" s="328"/>
      <c r="T118" s="334">
        <v>139</v>
      </c>
    </row>
    <row r="119" spans="2:20" ht="12.95" customHeight="1" x14ac:dyDescent="0.2">
      <c r="B119" s="301" t="s">
        <v>135</v>
      </c>
      <c r="C119" s="317" t="s">
        <v>386</v>
      </c>
      <c r="D119" s="677" t="s">
        <v>186</v>
      </c>
      <c r="E119" s="78"/>
      <c r="F119" s="200">
        <v>2</v>
      </c>
      <c r="G119" s="78"/>
      <c r="H119" s="200">
        <v>1</v>
      </c>
      <c r="I119" s="78"/>
      <c r="J119" s="200">
        <v>1</v>
      </c>
      <c r="K119" s="301" t="s">
        <v>135</v>
      </c>
      <c r="L119" s="317" t="s">
        <v>386</v>
      </c>
      <c r="M119" s="677" t="s">
        <v>186</v>
      </c>
      <c r="N119" s="200">
        <v>1</v>
      </c>
      <c r="O119" s="78"/>
      <c r="P119" s="78"/>
      <c r="Q119" s="200">
        <v>1</v>
      </c>
      <c r="R119" s="200">
        <v>4</v>
      </c>
      <c r="S119" s="200">
        <v>3</v>
      </c>
      <c r="T119" s="333">
        <v>13</v>
      </c>
    </row>
    <row r="120" spans="2:20" ht="12.95" customHeight="1" x14ac:dyDescent="0.2">
      <c r="B120" s="301" t="s">
        <v>83</v>
      </c>
      <c r="C120" s="317" t="s">
        <v>387</v>
      </c>
      <c r="D120" s="678"/>
      <c r="E120" s="78"/>
      <c r="F120" s="200">
        <v>13</v>
      </c>
      <c r="G120" s="200">
        <v>6</v>
      </c>
      <c r="H120" s="200">
        <v>2</v>
      </c>
      <c r="I120" s="200">
        <v>1</v>
      </c>
      <c r="J120" s="200">
        <v>6</v>
      </c>
      <c r="K120" s="301" t="s">
        <v>83</v>
      </c>
      <c r="L120" s="317" t="s">
        <v>387</v>
      </c>
      <c r="M120" s="678"/>
      <c r="N120" s="200">
        <v>10</v>
      </c>
      <c r="O120" s="78"/>
      <c r="P120" s="200">
        <v>18</v>
      </c>
      <c r="Q120" s="78"/>
      <c r="R120" s="200">
        <v>4</v>
      </c>
      <c r="S120" s="200">
        <v>4</v>
      </c>
      <c r="T120" s="333">
        <v>64</v>
      </c>
    </row>
    <row r="121" spans="2:20" ht="12.95" customHeight="1" x14ac:dyDescent="0.2">
      <c r="B121" s="301" t="s">
        <v>83</v>
      </c>
      <c r="C121" s="317" t="s">
        <v>338</v>
      </c>
      <c r="D121" s="318" t="s">
        <v>185</v>
      </c>
      <c r="E121" s="78"/>
      <c r="F121" s="78"/>
      <c r="G121" s="78"/>
      <c r="H121" s="200">
        <v>2</v>
      </c>
      <c r="I121" s="78"/>
      <c r="J121" s="78"/>
      <c r="K121" s="301" t="s">
        <v>83</v>
      </c>
      <c r="L121" s="317" t="s">
        <v>338</v>
      </c>
      <c r="M121" s="318" t="s">
        <v>185</v>
      </c>
      <c r="N121" s="200">
        <v>90</v>
      </c>
      <c r="O121" s="200">
        <v>1108</v>
      </c>
      <c r="P121" s="200">
        <v>475</v>
      </c>
      <c r="Q121" s="200">
        <v>177</v>
      </c>
      <c r="R121" s="200">
        <v>120</v>
      </c>
      <c r="S121" s="200">
        <v>105</v>
      </c>
      <c r="T121" s="333">
        <v>2077</v>
      </c>
    </row>
    <row r="122" spans="2:20" s="266" customFormat="1" ht="12.95" customHeight="1" thickBot="1" x14ac:dyDescent="0.25">
      <c r="B122" s="324" t="s">
        <v>83</v>
      </c>
      <c r="C122" s="206" t="s">
        <v>170</v>
      </c>
      <c r="D122" s="325" t="s">
        <v>83</v>
      </c>
      <c r="E122" s="328"/>
      <c r="F122" s="326">
        <v>15</v>
      </c>
      <c r="G122" s="326">
        <v>6</v>
      </c>
      <c r="H122" s="326">
        <v>5</v>
      </c>
      <c r="I122" s="326">
        <v>1</v>
      </c>
      <c r="J122" s="326">
        <v>7</v>
      </c>
      <c r="K122" s="324" t="s">
        <v>83</v>
      </c>
      <c r="L122" s="206" t="s">
        <v>170</v>
      </c>
      <c r="M122" s="325" t="s">
        <v>83</v>
      </c>
      <c r="N122" s="326">
        <v>101</v>
      </c>
      <c r="O122" s="326">
        <v>1108</v>
      </c>
      <c r="P122" s="326">
        <v>493</v>
      </c>
      <c r="Q122" s="326">
        <v>178</v>
      </c>
      <c r="R122" s="326">
        <v>128</v>
      </c>
      <c r="S122" s="326">
        <v>112</v>
      </c>
      <c r="T122" s="334">
        <v>2154</v>
      </c>
    </row>
    <row r="123" spans="2:20" s="266" customFormat="1" ht="12.95" customHeight="1" thickBot="1" x14ac:dyDescent="0.25">
      <c r="B123" s="195" t="s">
        <v>136</v>
      </c>
      <c r="C123" s="476" t="s">
        <v>346</v>
      </c>
      <c r="D123" s="518" t="s">
        <v>186</v>
      </c>
      <c r="E123" s="197">
        <v>4</v>
      </c>
      <c r="F123" s="197">
        <v>2</v>
      </c>
      <c r="G123" s="196"/>
      <c r="H123" s="197">
        <v>2</v>
      </c>
      <c r="I123" s="196"/>
      <c r="J123" s="196"/>
      <c r="K123" s="195" t="s">
        <v>136</v>
      </c>
      <c r="L123" s="476" t="s">
        <v>346</v>
      </c>
      <c r="M123" s="518" t="s">
        <v>186</v>
      </c>
      <c r="N123" s="196"/>
      <c r="O123" s="197">
        <v>4</v>
      </c>
      <c r="P123" s="196"/>
      <c r="Q123" s="197">
        <v>3</v>
      </c>
      <c r="R123" s="197">
        <v>3</v>
      </c>
      <c r="S123" s="197">
        <v>2</v>
      </c>
      <c r="T123" s="335">
        <v>20</v>
      </c>
    </row>
    <row r="124" spans="2:20" ht="12.95" customHeight="1" x14ac:dyDescent="0.2">
      <c r="B124" s="301" t="s">
        <v>137</v>
      </c>
      <c r="C124" s="317" t="s">
        <v>346</v>
      </c>
      <c r="D124" s="318" t="s">
        <v>186</v>
      </c>
      <c r="E124" s="200">
        <v>1416</v>
      </c>
      <c r="F124" s="200">
        <v>1434</v>
      </c>
      <c r="G124" s="200">
        <v>1337</v>
      </c>
      <c r="H124" s="200">
        <v>1494</v>
      </c>
      <c r="I124" s="200">
        <v>1235</v>
      </c>
      <c r="J124" s="200">
        <v>1416</v>
      </c>
      <c r="K124" s="301" t="s">
        <v>137</v>
      </c>
      <c r="L124" s="317" t="s">
        <v>346</v>
      </c>
      <c r="M124" s="318" t="s">
        <v>186</v>
      </c>
      <c r="N124" s="200">
        <v>1571</v>
      </c>
      <c r="O124" s="200">
        <v>1508</v>
      </c>
      <c r="P124" s="200">
        <v>1271</v>
      </c>
      <c r="Q124" s="200">
        <v>1379</v>
      </c>
      <c r="R124" s="200">
        <v>2024</v>
      </c>
      <c r="S124" s="200">
        <v>2435</v>
      </c>
      <c r="T124" s="333">
        <v>18520</v>
      </c>
    </row>
    <row r="125" spans="2:20" ht="12.95" customHeight="1" x14ac:dyDescent="0.2">
      <c r="B125" s="301" t="s">
        <v>83</v>
      </c>
      <c r="C125" s="317" t="s">
        <v>317</v>
      </c>
      <c r="D125" s="318" t="s">
        <v>185</v>
      </c>
      <c r="E125" s="200">
        <v>346</v>
      </c>
      <c r="F125" s="200">
        <v>350</v>
      </c>
      <c r="G125" s="200">
        <v>308</v>
      </c>
      <c r="H125" s="200">
        <v>279</v>
      </c>
      <c r="I125" s="200">
        <v>606</v>
      </c>
      <c r="J125" s="200">
        <v>466</v>
      </c>
      <c r="K125" s="301" t="s">
        <v>83</v>
      </c>
      <c r="L125" s="317" t="s">
        <v>317</v>
      </c>
      <c r="M125" s="318" t="s">
        <v>185</v>
      </c>
      <c r="N125" s="200">
        <v>2072</v>
      </c>
      <c r="O125" s="200">
        <v>4677</v>
      </c>
      <c r="P125" s="200">
        <v>2653</v>
      </c>
      <c r="Q125" s="200">
        <v>908</v>
      </c>
      <c r="R125" s="200">
        <v>235</v>
      </c>
      <c r="S125" s="200">
        <v>243</v>
      </c>
      <c r="T125" s="333">
        <v>13143</v>
      </c>
    </row>
    <row r="126" spans="2:20" s="266" customFormat="1" ht="12.95" customHeight="1" thickBot="1" x14ac:dyDescent="0.25">
      <c r="B126" s="324" t="s">
        <v>83</v>
      </c>
      <c r="C126" s="206" t="s">
        <v>170</v>
      </c>
      <c r="D126" s="325" t="s">
        <v>83</v>
      </c>
      <c r="E126" s="326">
        <v>1762</v>
      </c>
      <c r="F126" s="326">
        <v>1784</v>
      </c>
      <c r="G126" s="326">
        <v>1645</v>
      </c>
      <c r="H126" s="326">
        <v>1773</v>
      </c>
      <c r="I126" s="326">
        <v>1841</v>
      </c>
      <c r="J126" s="326">
        <v>1882</v>
      </c>
      <c r="K126" s="324" t="s">
        <v>83</v>
      </c>
      <c r="L126" s="206" t="s">
        <v>170</v>
      </c>
      <c r="M126" s="325" t="s">
        <v>83</v>
      </c>
      <c r="N126" s="326">
        <v>3643</v>
      </c>
      <c r="O126" s="326">
        <v>6185</v>
      </c>
      <c r="P126" s="326">
        <v>3924</v>
      </c>
      <c r="Q126" s="326">
        <v>2287</v>
      </c>
      <c r="R126" s="326">
        <v>2259</v>
      </c>
      <c r="S126" s="326">
        <v>2678</v>
      </c>
      <c r="T126" s="334">
        <v>31663</v>
      </c>
    </row>
    <row r="127" spans="2:20" ht="12.95" customHeight="1" x14ac:dyDescent="0.2">
      <c r="B127" s="301" t="s">
        <v>138</v>
      </c>
      <c r="C127" s="317" t="s">
        <v>346</v>
      </c>
      <c r="D127" s="318" t="s">
        <v>186</v>
      </c>
      <c r="E127" s="200">
        <v>15</v>
      </c>
      <c r="F127" s="200">
        <v>13</v>
      </c>
      <c r="G127" s="200">
        <v>9</v>
      </c>
      <c r="H127" s="200">
        <v>10</v>
      </c>
      <c r="I127" s="200">
        <v>7</v>
      </c>
      <c r="J127" s="200">
        <v>3</v>
      </c>
      <c r="K127" s="301" t="s">
        <v>138</v>
      </c>
      <c r="L127" s="317" t="s">
        <v>346</v>
      </c>
      <c r="M127" s="318" t="s">
        <v>186</v>
      </c>
      <c r="N127" s="200">
        <v>3</v>
      </c>
      <c r="O127" s="200">
        <v>2</v>
      </c>
      <c r="P127" s="200">
        <v>3</v>
      </c>
      <c r="Q127" s="200">
        <v>312</v>
      </c>
      <c r="R127" s="200">
        <v>5</v>
      </c>
      <c r="S127" s="78"/>
      <c r="T127" s="333">
        <v>382</v>
      </c>
    </row>
    <row r="128" spans="2:20" ht="12.95" customHeight="1" x14ac:dyDescent="0.2">
      <c r="B128" s="301" t="s">
        <v>83</v>
      </c>
      <c r="C128" s="317" t="s">
        <v>317</v>
      </c>
      <c r="D128" s="318" t="s">
        <v>185</v>
      </c>
      <c r="E128" s="200">
        <v>7</v>
      </c>
      <c r="F128" s="78"/>
      <c r="G128" s="78"/>
      <c r="H128" s="78"/>
      <c r="I128" s="78"/>
      <c r="J128" s="78"/>
      <c r="K128" s="301" t="s">
        <v>83</v>
      </c>
      <c r="L128" s="317" t="s">
        <v>317</v>
      </c>
      <c r="M128" s="318" t="s">
        <v>185</v>
      </c>
      <c r="N128" s="78"/>
      <c r="O128" s="78"/>
      <c r="P128" s="78"/>
      <c r="Q128" s="78"/>
      <c r="R128" s="200">
        <v>36</v>
      </c>
      <c r="S128" s="78"/>
      <c r="T128" s="333">
        <v>43</v>
      </c>
    </row>
    <row r="129" spans="2:20" s="266" customFormat="1" ht="12.95" customHeight="1" thickBot="1" x14ac:dyDescent="0.25">
      <c r="B129" s="324" t="s">
        <v>83</v>
      </c>
      <c r="C129" s="206" t="s">
        <v>170</v>
      </c>
      <c r="D129" s="325" t="s">
        <v>83</v>
      </c>
      <c r="E129" s="326">
        <v>22</v>
      </c>
      <c r="F129" s="326">
        <v>13</v>
      </c>
      <c r="G129" s="326">
        <v>9</v>
      </c>
      <c r="H129" s="326">
        <v>10</v>
      </c>
      <c r="I129" s="326">
        <v>7</v>
      </c>
      <c r="J129" s="326">
        <v>3</v>
      </c>
      <c r="K129" s="324" t="s">
        <v>83</v>
      </c>
      <c r="L129" s="206" t="s">
        <v>170</v>
      </c>
      <c r="M129" s="325" t="s">
        <v>83</v>
      </c>
      <c r="N129" s="326">
        <v>3</v>
      </c>
      <c r="O129" s="326">
        <v>2</v>
      </c>
      <c r="P129" s="326">
        <v>3</v>
      </c>
      <c r="Q129" s="326">
        <v>312</v>
      </c>
      <c r="R129" s="326">
        <v>41</v>
      </c>
      <c r="S129" s="328"/>
      <c r="T129" s="334">
        <v>425</v>
      </c>
    </row>
    <row r="130" spans="2:20" s="266" customFormat="1" ht="12.95" customHeight="1" thickBot="1" x14ac:dyDescent="0.25">
      <c r="B130" s="324" t="s">
        <v>139</v>
      </c>
      <c r="C130" s="513" t="s">
        <v>317</v>
      </c>
      <c r="D130" s="517" t="s">
        <v>185</v>
      </c>
      <c r="E130" s="326">
        <v>4</v>
      </c>
      <c r="F130" s="326">
        <v>1</v>
      </c>
      <c r="G130" s="328"/>
      <c r="H130" s="328"/>
      <c r="I130" s="326">
        <v>1</v>
      </c>
      <c r="J130" s="328"/>
      <c r="K130" s="324" t="s">
        <v>139</v>
      </c>
      <c r="L130" s="513" t="s">
        <v>317</v>
      </c>
      <c r="M130" s="517" t="s">
        <v>185</v>
      </c>
      <c r="N130" s="326">
        <v>1</v>
      </c>
      <c r="O130" s="326">
        <v>1</v>
      </c>
      <c r="P130" s="328"/>
      <c r="Q130" s="328"/>
      <c r="R130" s="328"/>
      <c r="S130" s="328"/>
      <c r="T130" s="334">
        <v>8</v>
      </c>
    </row>
    <row r="131" spans="2:20" ht="12.95" customHeight="1" x14ac:dyDescent="0.2">
      <c r="B131" s="301" t="s">
        <v>142</v>
      </c>
      <c r="C131" s="317" t="s">
        <v>339</v>
      </c>
      <c r="D131" s="318" t="s">
        <v>185</v>
      </c>
      <c r="E131" s="200">
        <v>32</v>
      </c>
      <c r="F131" s="200">
        <v>37</v>
      </c>
      <c r="G131" s="200">
        <v>129</v>
      </c>
      <c r="H131" s="200">
        <v>159</v>
      </c>
      <c r="I131" s="200">
        <v>76</v>
      </c>
      <c r="J131" s="200">
        <v>88</v>
      </c>
      <c r="K131" s="301" t="s">
        <v>142</v>
      </c>
      <c r="L131" s="317" t="s">
        <v>339</v>
      </c>
      <c r="M131" s="318" t="s">
        <v>185</v>
      </c>
      <c r="N131" s="200">
        <v>46</v>
      </c>
      <c r="O131" s="200">
        <v>508</v>
      </c>
      <c r="P131" s="200">
        <v>32</v>
      </c>
      <c r="Q131" s="200">
        <v>95</v>
      </c>
      <c r="R131" s="200">
        <v>29</v>
      </c>
      <c r="S131" s="200">
        <v>45</v>
      </c>
      <c r="T131" s="333">
        <v>1276</v>
      </c>
    </row>
    <row r="132" spans="2:20" ht="12.95" customHeight="1" x14ac:dyDescent="0.2">
      <c r="B132" s="301" t="s">
        <v>83</v>
      </c>
      <c r="C132" s="317" t="s">
        <v>346</v>
      </c>
      <c r="D132" s="318" t="s">
        <v>186</v>
      </c>
      <c r="E132" s="200">
        <v>1923</v>
      </c>
      <c r="F132" s="200">
        <v>1841</v>
      </c>
      <c r="G132" s="200">
        <v>2514</v>
      </c>
      <c r="H132" s="200">
        <v>1769</v>
      </c>
      <c r="I132" s="200">
        <v>1838</v>
      </c>
      <c r="J132" s="200">
        <v>1763</v>
      </c>
      <c r="K132" s="301" t="s">
        <v>83</v>
      </c>
      <c r="L132" s="317" t="s">
        <v>346</v>
      </c>
      <c r="M132" s="318" t="s">
        <v>186</v>
      </c>
      <c r="N132" s="200">
        <v>1698</v>
      </c>
      <c r="O132" s="200">
        <v>1945</v>
      </c>
      <c r="P132" s="200">
        <v>1887</v>
      </c>
      <c r="Q132" s="200">
        <v>1573</v>
      </c>
      <c r="R132" s="200">
        <v>1709</v>
      </c>
      <c r="S132" s="200">
        <v>1733</v>
      </c>
      <c r="T132" s="333">
        <v>22193</v>
      </c>
    </row>
    <row r="133" spans="2:20" s="266" customFormat="1" ht="12.95" customHeight="1" thickBot="1" x14ac:dyDescent="0.25">
      <c r="B133" s="324" t="s">
        <v>83</v>
      </c>
      <c r="C133" s="206" t="s">
        <v>170</v>
      </c>
      <c r="D133" s="325" t="s">
        <v>83</v>
      </c>
      <c r="E133" s="326">
        <v>1955</v>
      </c>
      <c r="F133" s="326">
        <v>1878</v>
      </c>
      <c r="G133" s="326">
        <v>2643</v>
      </c>
      <c r="H133" s="326">
        <v>1928</v>
      </c>
      <c r="I133" s="326">
        <v>1914</v>
      </c>
      <c r="J133" s="326">
        <v>1851</v>
      </c>
      <c r="K133" s="324" t="s">
        <v>83</v>
      </c>
      <c r="L133" s="206" t="s">
        <v>170</v>
      </c>
      <c r="M133" s="325" t="s">
        <v>83</v>
      </c>
      <c r="N133" s="326">
        <v>1744</v>
      </c>
      <c r="O133" s="326">
        <v>2453</v>
      </c>
      <c r="P133" s="326">
        <v>1919</v>
      </c>
      <c r="Q133" s="326">
        <v>1668</v>
      </c>
      <c r="R133" s="326">
        <v>1738</v>
      </c>
      <c r="S133" s="326">
        <v>1778</v>
      </c>
      <c r="T133" s="334">
        <v>23469</v>
      </c>
    </row>
    <row r="134" spans="2:20" ht="12.95" customHeight="1" x14ac:dyDescent="0.2">
      <c r="B134" s="301" t="s">
        <v>143</v>
      </c>
      <c r="C134" s="317" t="s">
        <v>346</v>
      </c>
      <c r="D134" s="318" t="s">
        <v>186</v>
      </c>
      <c r="E134" s="200">
        <v>12</v>
      </c>
      <c r="F134" s="200">
        <v>17</v>
      </c>
      <c r="G134" s="200">
        <v>5</v>
      </c>
      <c r="H134" s="200">
        <v>391</v>
      </c>
      <c r="I134" s="200">
        <v>577</v>
      </c>
      <c r="J134" s="200">
        <v>468</v>
      </c>
      <c r="K134" s="301" t="s">
        <v>143</v>
      </c>
      <c r="L134" s="317" t="s">
        <v>346</v>
      </c>
      <c r="M134" s="318" t="s">
        <v>186</v>
      </c>
      <c r="N134" s="200">
        <v>477</v>
      </c>
      <c r="O134" s="200">
        <v>453</v>
      </c>
      <c r="P134" s="200">
        <v>444</v>
      </c>
      <c r="Q134" s="200">
        <v>967</v>
      </c>
      <c r="R134" s="200">
        <v>552</v>
      </c>
      <c r="S134" s="200">
        <v>644</v>
      </c>
      <c r="T134" s="333">
        <v>5007</v>
      </c>
    </row>
    <row r="135" spans="2:20" ht="12.95" customHeight="1" x14ac:dyDescent="0.2">
      <c r="B135" s="301" t="s">
        <v>83</v>
      </c>
      <c r="C135" s="317" t="s">
        <v>317</v>
      </c>
      <c r="D135" s="318" t="s">
        <v>185</v>
      </c>
      <c r="E135" s="200">
        <v>227</v>
      </c>
      <c r="F135" s="200">
        <v>104</v>
      </c>
      <c r="G135" s="200">
        <v>82</v>
      </c>
      <c r="H135" s="200">
        <v>737</v>
      </c>
      <c r="I135" s="200">
        <v>3872</v>
      </c>
      <c r="J135" s="200">
        <v>2446</v>
      </c>
      <c r="K135" s="301" t="s">
        <v>83</v>
      </c>
      <c r="L135" s="317" t="s">
        <v>317</v>
      </c>
      <c r="M135" s="318" t="s">
        <v>185</v>
      </c>
      <c r="N135" s="200">
        <v>7465</v>
      </c>
      <c r="O135" s="200">
        <v>17436</v>
      </c>
      <c r="P135" s="200">
        <v>12902</v>
      </c>
      <c r="Q135" s="200">
        <v>1797</v>
      </c>
      <c r="R135" s="200">
        <v>873</v>
      </c>
      <c r="S135" s="200">
        <v>338</v>
      </c>
      <c r="T135" s="333">
        <v>48279</v>
      </c>
    </row>
    <row r="136" spans="2:20" s="266" customFormat="1" ht="12.95" customHeight="1" thickBot="1" x14ac:dyDescent="0.25">
      <c r="B136" s="324" t="s">
        <v>83</v>
      </c>
      <c r="C136" s="206" t="s">
        <v>170</v>
      </c>
      <c r="D136" s="325" t="s">
        <v>83</v>
      </c>
      <c r="E136" s="326">
        <v>239</v>
      </c>
      <c r="F136" s="326">
        <v>121</v>
      </c>
      <c r="G136" s="326">
        <v>87</v>
      </c>
      <c r="H136" s="326">
        <v>1128</v>
      </c>
      <c r="I136" s="326">
        <v>4449</v>
      </c>
      <c r="J136" s="326">
        <v>2914</v>
      </c>
      <c r="K136" s="324" t="s">
        <v>83</v>
      </c>
      <c r="L136" s="206" t="s">
        <v>170</v>
      </c>
      <c r="M136" s="325" t="s">
        <v>83</v>
      </c>
      <c r="N136" s="326">
        <v>7942</v>
      </c>
      <c r="O136" s="326">
        <v>17889</v>
      </c>
      <c r="P136" s="326">
        <v>13346</v>
      </c>
      <c r="Q136" s="326">
        <v>2764</v>
      </c>
      <c r="R136" s="326">
        <v>1425</v>
      </c>
      <c r="S136" s="326">
        <v>982</v>
      </c>
      <c r="T136" s="334">
        <v>53286</v>
      </c>
    </row>
    <row r="137" spans="2:20" s="266" customFormat="1" ht="12.95" customHeight="1" thickBot="1" x14ac:dyDescent="0.25">
      <c r="B137" s="324" t="s">
        <v>140</v>
      </c>
      <c r="C137" s="513" t="s">
        <v>340</v>
      </c>
      <c r="D137" s="517" t="s">
        <v>185</v>
      </c>
      <c r="E137" s="326">
        <v>344</v>
      </c>
      <c r="F137" s="326">
        <v>5</v>
      </c>
      <c r="G137" s="326">
        <v>4</v>
      </c>
      <c r="H137" s="326">
        <v>3</v>
      </c>
      <c r="I137" s="326">
        <v>1</v>
      </c>
      <c r="J137" s="326">
        <v>79</v>
      </c>
      <c r="K137" s="324" t="s">
        <v>140</v>
      </c>
      <c r="L137" s="513" t="s">
        <v>340</v>
      </c>
      <c r="M137" s="517" t="s">
        <v>185</v>
      </c>
      <c r="N137" s="326">
        <v>336</v>
      </c>
      <c r="O137" s="326">
        <v>446</v>
      </c>
      <c r="P137" s="326">
        <v>1</v>
      </c>
      <c r="Q137" s="328"/>
      <c r="R137" s="328"/>
      <c r="S137" s="326">
        <v>346</v>
      </c>
      <c r="T137" s="334">
        <v>1565</v>
      </c>
    </row>
    <row r="138" spans="2:20" s="266" customFormat="1" ht="12.95" customHeight="1" thickBot="1" x14ac:dyDescent="0.25">
      <c r="B138" s="324" t="s">
        <v>144</v>
      </c>
      <c r="C138" s="513" t="s">
        <v>317</v>
      </c>
      <c r="D138" s="517" t="s">
        <v>185</v>
      </c>
      <c r="E138" s="328"/>
      <c r="F138" s="328"/>
      <c r="G138" s="328"/>
      <c r="H138" s="328"/>
      <c r="I138" s="328"/>
      <c r="J138" s="328"/>
      <c r="K138" s="324" t="s">
        <v>144</v>
      </c>
      <c r="L138" s="513" t="s">
        <v>317</v>
      </c>
      <c r="M138" s="517" t="s">
        <v>185</v>
      </c>
      <c r="N138" s="328"/>
      <c r="O138" s="328"/>
      <c r="P138" s="328"/>
      <c r="Q138" s="328"/>
      <c r="R138" s="328"/>
      <c r="S138" s="326">
        <v>2</v>
      </c>
      <c r="T138" s="334">
        <v>2</v>
      </c>
    </row>
    <row r="139" spans="2:20" ht="12.95" customHeight="1" x14ac:dyDescent="0.2">
      <c r="B139" s="301" t="s">
        <v>145</v>
      </c>
      <c r="C139" s="317" t="s">
        <v>89</v>
      </c>
      <c r="D139" s="318" t="s">
        <v>188</v>
      </c>
      <c r="E139" s="200">
        <v>9</v>
      </c>
      <c r="F139" s="200">
        <v>8</v>
      </c>
      <c r="G139" s="200">
        <v>8</v>
      </c>
      <c r="H139" s="200">
        <v>33</v>
      </c>
      <c r="I139" s="200">
        <v>7</v>
      </c>
      <c r="J139" s="200">
        <v>7</v>
      </c>
      <c r="K139" s="301" t="s">
        <v>145</v>
      </c>
      <c r="L139" s="317" t="s">
        <v>89</v>
      </c>
      <c r="M139" s="318" t="s">
        <v>188</v>
      </c>
      <c r="N139" s="200">
        <v>6</v>
      </c>
      <c r="O139" s="200">
        <v>2</v>
      </c>
      <c r="P139" s="200">
        <v>4</v>
      </c>
      <c r="Q139" s="200">
        <v>5</v>
      </c>
      <c r="R139" s="200">
        <v>8</v>
      </c>
      <c r="S139" s="200">
        <v>2</v>
      </c>
      <c r="T139" s="333">
        <v>99</v>
      </c>
    </row>
    <row r="140" spans="2:20" ht="12.95" customHeight="1" x14ac:dyDescent="0.2">
      <c r="B140" s="301" t="s">
        <v>83</v>
      </c>
      <c r="C140" s="317" t="s">
        <v>402</v>
      </c>
      <c r="D140" s="318" t="s">
        <v>187</v>
      </c>
      <c r="E140" s="200">
        <v>8546</v>
      </c>
      <c r="F140" s="200">
        <v>18451</v>
      </c>
      <c r="G140" s="200">
        <v>30376</v>
      </c>
      <c r="H140" s="200">
        <v>15409</v>
      </c>
      <c r="I140" s="200">
        <v>15730</v>
      </c>
      <c r="J140" s="200">
        <v>17431</v>
      </c>
      <c r="K140" s="301" t="s">
        <v>83</v>
      </c>
      <c r="L140" s="317" t="s">
        <v>402</v>
      </c>
      <c r="M140" s="318" t="s">
        <v>187</v>
      </c>
      <c r="N140" s="200">
        <v>20348</v>
      </c>
      <c r="O140" s="200">
        <v>18710</v>
      </c>
      <c r="P140" s="200">
        <v>25478</v>
      </c>
      <c r="Q140" s="200">
        <v>21599</v>
      </c>
      <c r="R140" s="200">
        <v>15415</v>
      </c>
      <c r="S140" s="200">
        <v>13741</v>
      </c>
      <c r="T140" s="333">
        <v>221234</v>
      </c>
    </row>
    <row r="141" spans="2:20" ht="12.95" customHeight="1" x14ac:dyDescent="0.2">
      <c r="B141" s="301" t="s">
        <v>83</v>
      </c>
      <c r="C141" s="317" t="s">
        <v>317</v>
      </c>
      <c r="D141" s="318" t="s">
        <v>185</v>
      </c>
      <c r="E141" s="200">
        <v>239</v>
      </c>
      <c r="F141" s="200">
        <v>126</v>
      </c>
      <c r="G141" s="200">
        <v>291</v>
      </c>
      <c r="H141" s="200">
        <v>49</v>
      </c>
      <c r="I141" s="78"/>
      <c r="J141" s="200">
        <v>3</v>
      </c>
      <c r="K141" s="301" t="s">
        <v>83</v>
      </c>
      <c r="L141" s="317" t="s">
        <v>317</v>
      </c>
      <c r="M141" s="318" t="s">
        <v>185</v>
      </c>
      <c r="N141" s="200">
        <v>4</v>
      </c>
      <c r="O141" s="78"/>
      <c r="P141" s="78"/>
      <c r="Q141" s="200">
        <v>1</v>
      </c>
      <c r="R141" s="200">
        <v>2</v>
      </c>
      <c r="S141" s="200">
        <v>4</v>
      </c>
      <c r="T141" s="333">
        <v>719</v>
      </c>
    </row>
    <row r="142" spans="2:20" s="266" customFormat="1" ht="12.95" customHeight="1" thickBot="1" x14ac:dyDescent="0.25">
      <c r="B142" s="324" t="s">
        <v>83</v>
      </c>
      <c r="C142" s="206" t="s">
        <v>170</v>
      </c>
      <c r="D142" s="325" t="s">
        <v>83</v>
      </c>
      <c r="E142" s="326">
        <v>8794</v>
      </c>
      <c r="F142" s="326">
        <v>18585</v>
      </c>
      <c r="G142" s="326">
        <v>30675</v>
      </c>
      <c r="H142" s="326">
        <v>15491</v>
      </c>
      <c r="I142" s="326">
        <v>15737</v>
      </c>
      <c r="J142" s="326">
        <v>17441</v>
      </c>
      <c r="K142" s="324" t="s">
        <v>83</v>
      </c>
      <c r="L142" s="206" t="s">
        <v>170</v>
      </c>
      <c r="M142" s="325" t="s">
        <v>83</v>
      </c>
      <c r="N142" s="326">
        <v>20358</v>
      </c>
      <c r="O142" s="326">
        <v>18712</v>
      </c>
      <c r="P142" s="326">
        <v>25482</v>
      </c>
      <c r="Q142" s="326">
        <v>21605</v>
      </c>
      <c r="R142" s="326">
        <v>15425</v>
      </c>
      <c r="S142" s="326">
        <v>13747</v>
      </c>
      <c r="T142" s="334">
        <v>222052</v>
      </c>
    </row>
    <row r="143" spans="2:20" ht="12.95" customHeight="1" x14ac:dyDescent="0.2">
      <c r="B143" s="301" t="s">
        <v>146</v>
      </c>
      <c r="C143" s="317" t="s">
        <v>346</v>
      </c>
      <c r="D143" s="677" t="s">
        <v>186</v>
      </c>
      <c r="E143" s="200">
        <v>139</v>
      </c>
      <c r="F143" s="200">
        <v>131</v>
      </c>
      <c r="G143" s="200">
        <v>274</v>
      </c>
      <c r="H143" s="200">
        <v>231</v>
      </c>
      <c r="I143" s="200">
        <v>236</v>
      </c>
      <c r="J143" s="200">
        <v>217</v>
      </c>
      <c r="K143" s="301" t="s">
        <v>146</v>
      </c>
      <c r="L143" s="317" t="s">
        <v>346</v>
      </c>
      <c r="M143" s="677" t="s">
        <v>186</v>
      </c>
      <c r="N143" s="200">
        <v>109</v>
      </c>
      <c r="O143" s="200">
        <v>132</v>
      </c>
      <c r="P143" s="200">
        <v>147</v>
      </c>
      <c r="Q143" s="200">
        <v>112</v>
      </c>
      <c r="R143" s="200">
        <v>113</v>
      </c>
      <c r="S143" s="200">
        <v>86</v>
      </c>
      <c r="T143" s="333">
        <v>1927</v>
      </c>
    </row>
    <row r="144" spans="2:20" ht="12.95" customHeight="1" x14ac:dyDescent="0.2">
      <c r="B144" s="301" t="s">
        <v>83</v>
      </c>
      <c r="C144" s="317" t="s">
        <v>388</v>
      </c>
      <c r="D144" s="678"/>
      <c r="E144" s="200">
        <v>12</v>
      </c>
      <c r="F144" s="200">
        <v>9</v>
      </c>
      <c r="G144" s="200">
        <v>6</v>
      </c>
      <c r="H144" s="200">
        <v>5</v>
      </c>
      <c r="I144" s="200">
        <v>7</v>
      </c>
      <c r="J144" s="200">
        <v>16</v>
      </c>
      <c r="K144" s="301" t="s">
        <v>83</v>
      </c>
      <c r="L144" s="317" t="s">
        <v>388</v>
      </c>
      <c r="M144" s="678"/>
      <c r="N144" s="200">
        <v>24</v>
      </c>
      <c r="O144" s="200">
        <v>31</v>
      </c>
      <c r="P144" s="200">
        <v>6</v>
      </c>
      <c r="Q144" s="200">
        <v>21</v>
      </c>
      <c r="R144" s="200">
        <v>19</v>
      </c>
      <c r="S144" s="200">
        <v>12</v>
      </c>
      <c r="T144" s="333">
        <v>168</v>
      </c>
    </row>
    <row r="145" spans="2:20" ht="12.95" customHeight="1" x14ac:dyDescent="0.2">
      <c r="B145" s="301" t="s">
        <v>83</v>
      </c>
      <c r="C145" s="317" t="s">
        <v>389</v>
      </c>
      <c r="D145" s="678"/>
      <c r="E145" s="200">
        <v>30</v>
      </c>
      <c r="F145" s="200">
        <v>27</v>
      </c>
      <c r="G145" s="200">
        <v>28</v>
      </c>
      <c r="H145" s="200">
        <v>9</v>
      </c>
      <c r="I145" s="200">
        <v>19</v>
      </c>
      <c r="J145" s="200">
        <v>20</v>
      </c>
      <c r="K145" s="301" t="s">
        <v>83</v>
      </c>
      <c r="L145" s="317" t="s">
        <v>389</v>
      </c>
      <c r="M145" s="678"/>
      <c r="N145" s="200">
        <v>23</v>
      </c>
      <c r="O145" s="200">
        <v>15</v>
      </c>
      <c r="P145" s="200">
        <v>30</v>
      </c>
      <c r="Q145" s="200">
        <v>12</v>
      </c>
      <c r="R145" s="200">
        <v>22</v>
      </c>
      <c r="S145" s="200">
        <v>17</v>
      </c>
      <c r="T145" s="333">
        <v>252</v>
      </c>
    </row>
    <row r="146" spans="2:20" ht="12.95" customHeight="1" x14ac:dyDescent="0.2">
      <c r="B146" s="301" t="s">
        <v>83</v>
      </c>
      <c r="C146" s="317" t="s">
        <v>341</v>
      </c>
      <c r="D146" s="318" t="s">
        <v>185</v>
      </c>
      <c r="E146" s="78"/>
      <c r="F146" s="200">
        <v>2</v>
      </c>
      <c r="G146" s="200">
        <v>58</v>
      </c>
      <c r="H146" s="200">
        <v>191</v>
      </c>
      <c r="I146" s="200">
        <v>287</v>
      </c>
      <c r="J146" s="200">
        <v>330</v>
      </c>
      <c r="K146" s="301" t="s">
        <v>83</v>
      </c>
      <c r="L146" s="317" t="s">
        <v>341</v>
      </c>
      <c r="M146" s="318" t="s">
        <v>185</v>
      </c>
      <c r="N146" s="200">
        <v>824</v>
      </c>
      <c r="O146" s="200">
        <v>1530</v>
      </c>
      <c r="P146" s="200">
        <v>740</v>
      </c>
      <c r="Q146" s="200">
        <v>616</v>
      </c>
      <c r="R146" s="200">
        <v>105</v>
      </c>
      <c r="S146" s="78"/>
      <c r="T146" s="333">
        <v>4683</v>
      </c>
    </row>
    <row r="147" spans="2:20" s="266" customFormat="1" ht="12.95" customHeight="1" thickBot="1" x14ac:dyDescent="0.25">
      <c r="B147" s="324" t="s">
        <v>83</v>
      </c>
      <c r="C147" s="206" t="s">
        <v>170</v>
      </c>
      <c r="D147" s="325" t="s">
        <v>83</v>
      </c>
      <c r="E147" s="326">
        <v>181</v>
      </c>
      <c r="F147" s="326">
        <v>169</v>
      </c>
      <c r="G147" s="326">
        <v>366</v>
      </c>
      <c r="H147" s="326">
        <v>436</v>
      </c>
      <c r="I147" s="326">
        <v>549</v>
      </c>
      <c r="J147" s="326">
        <v>583</v>
      </c>
      <c r="K147" s="324" t="s">
        <v>83</v>
      </c>
      <c r="L147" s="206" t="s">
        <v>170</v>
      </c>
      <c r="M147" s="325" t="s">
        <v>83</v>
      </c>
      <c r="N147" s="326">
        <v>980</v>
      </c>
      <c r="O147" s="326">
        <v>1708</v>
      </c>
      <c r="P147" s="326">
        <v>923</v>
      </c>
      <c r="Q147" s="326">
        <v>761</v>
      </c>
      <c r="R147" s="326">
        <v>259</v>
      </c>
      <c r="S147" s="326">
        <v>115</v>
      </c>
      <c r="T147" s="334">
        <v>7030</v>
      </c>
    </row>
    <row r="148" spans="2:20" s="266" customFormat="1" ht="12.95" customHeight="1" thickBot="1" x14ac:dyDescent="0.25">
      <c r="B148" s="324" t="s">
        <v>102</v>
      </c>
      <c r="C148" s="513" t="s">
        <v>342</v>
      </c>
      <c r="D148" s="517" t="s">
        <v>185</v>
      </c>
      <c r="E148" s="328"/>
      <c r="F148" s="326">
        <v>1</v>
      </c>
      <c r="G148" s="326">
        <v>1</v>
      </c>
      <c r="H148" s="328"/>
      <c r="I148" s="328"/>
      <c r="J148" s="326">
        <v>1</v>
      </c>
      <c r="K148" s="324" t="s">
        <v>102</v>
      </c>
      <c r="L148" s="513" t="s">
        <v>342</v>
      </c>
      <c r="M148" s="517" t="s">
        <v>185</v>
      </c>
      <c r="N148" s="328"/>
      <c r="O148" s="328"/>
      <c r="P148" s="328"/>
      <c r="Q148" s="328"/>
      <c r="R148" s="328"/>
      <c r="S148" s="328"/>
      <c r="T148" s="334">
        <v>3</v>
      </c>
    </row>
    <row r="149" spans="2:20" s="266" customFormat="1" ht="12.95" customHeight="1" thickBot="1" x14ac:dyDescent="0.25">
      <c r="B149" s="195" t="s">
        <v>141</v>
      </c>
      <c r="C149" s="476" t="s">
        <v>403</v>
      </c>
      <c r="D149" s="518" t="s">
        <v>187</v>
      </c>
      <c r="E149" s="197">
        <v>5338</v>
      </c>
      <c r="F149" s="197">
        <v>9706</v>
      </c>
      <c r="G149" s="197">
        <v>7480</v>
      </c>
      <c r="H149" s="197">
        <v>5736</v>
      </c>
      <c r="I149" s="197">
        <v>6307</v>
      </c>
      <c r="J149" s="197">
        <v>6706</v>
      </c>
      <c r="K149" s="195" t="s">
        <v>141</v>
      </c>
      <c r="L149" s="476" t="s">
        <v>403</v>
      </c>
      <c r="M149" s="518" t="s">
        <v>187</v>
      </c>
      <c r="N149" s="197">
        <v>10051</v>
      </c>
      <c r="O149" s="197">
        <v>10405</v>
      </c>
      <c r="P149" s="197">
        <v>11541</v>
      </c>
      <c r="Q149" s="197">
        <v>12337</v>
      </c>
      <c r="R149" s="197">
        <v>10351</v>
      </c>
      <c r="S149" s="197">
        <v>10778</v>
      </c>
      <c r="T149" s="335">
        <v>106736</v>
      </c>
    </row>
    <row r="150" spans="2:20" s="266" customFormat="1" ht="12.95" customHeight="1" thickBot="1" x14ac:dyDescent="0.25">
      <c r="B150" s="195" t="s">
        <v>101</v>
      </c>
      <c r="C150" s="476" t="s">
        <v>346</v>
      </c>
      <c r="D150" s="518" t="s">
        <v>186</v>
      </c>
      <c r="E150" s="197">
        <v>6</v>
      </c>
      <c r="F150" s="197">
        <v>1</v>
      </c>
      <c r="G150" s="197">
        <v>1</v>
      </c>
      <c r="H150" s="197">
        <v>11</v>
      </c>
      <c r="I150" s="197">
        <v>9</v>
      </c>
      <c r="J150" s="197">
        <v>1</v>
      </c>
      <c r="K150" s="195" t="s">
        <v>101</v>
      </c>
      <c r="L150" s="476" t="s">
        <v>346</v>
      </c>
      <c r="M150" s="518" t="s">
        <v>186</v>
      </c>
      <c r="N150" s="197">
        <v>7</v>
      </c>
      <c r="O150" s="197">
        <v>3</v>
      </c>
      <c r="P150" s="197">
        <v>1</v>
      </c>
      <c r="Q150" s="196"/>
      <c r="R150" s="197">
        <v>7</v>
      </c>
      <c r="S150" s="197">
        <v>4</v>
      </c>
      <c r="T150" s="335">
        <v>51</v>
      </c>
    </row>
    <row r="151" spans="2:20" ht="12.95" customHeight="1" x14ac:dyDescent="0.2">
      <c r="B151" s="313" t="s">
        <v>97</v>
      </c>
      <c r="C151" s="319" t="s">
        <v>404</v>
      </c>
      <c r="D151" s="320" t="s">
        <v>187</v>
      </c>
      <c r="E151" s="198">
        <v>893</v>
      </c>
      <c r="F151" s="198">
        <v>1020</v>
      </c>
      <c r="G151" s="198">
        <v>3485</v>
      </c>
      <c r="H151" s="198">
        <v>1745</v>
      </c>
      <c r="I151" s="198">
        <v>3127</v>
      </c>
      <c r="J151" s="198">
        <v>3555</v>
      </c>
      <c r="K151" s="313" t="s">
        <v>97</v>
      </c>
      <c r="L151" s="319" t="s">
        <v>404</v>
      </c>
      <c r="M151" s="320" t="s">
        <v>187</v>
      </c>
      <c r="N151" s="198">
        <v>5219</v>
      </c>
      <c r="O151" s="198">
        <v>5509</v>
      </c>
      <c r="P151" s="198">
        <v>4106</v>
      </c>
      <c r="Q151" s="198">
        <v>2788</v>
      </c>
      <c r="R151" s="198">
        <v>1822</v>
      </c>
      <c r="S151" s="198">
        <v>1473</v>
      </c>
      <c r="T151" s="336">
        <v>34742</v>
      </c>
    </row>
    <row r="152" spans="2:20" ht="12.95" customHeight="1" x14ac:dyDescent="0.2">
      <c r="B152" s="301" t="s">
        <v>83</v>
      </c>
      <c r="C152" s="317" t="s">
        <v>405</v>
      </c>
      <c r="D152" s="318"/>
      <c r="E152" s="200">
        <v>325</v>
      </c>
      <c r="F152" s="200">
        <v>404</v>
      </c>
      <c r="G152" s="200">
        <v>766</v>
      </c>
      <c r="H152" s="200">
        <v>561</v>
      </c>
      <c r="I152" s="200">
        <v>872</v>
      </c>
      <c r="J152" s="200">
        <v>1152</v>
      </c>
      <c r="K152" s="301" t="s">
        <v>83</v>
      </c>
      <c r="L152" s="317" t="s">
        <v>405</v>
      </c>
      <c r="M152" s="318"/>
      <c r="N152" s="200">
        <v>1594</v>
      </c>
      <c r="O152" s="200">
        <v>2362</v>
      </c>
      <c r="P152" s="200">
        <v>2226</v>
      </c>
      <c r="Q152" s="200">
        <v>1824</v>
      </c>
      <c r="R152" s="200">
        <v>1202</v>
      </c>
      <c r="S152" s="200">
        <v>887</v>
      </c>
      <c r="T152" s="333">
        <v>14175</v>
      </c>
    </row>
    <row r="153" spans="2:20" s="266" customFormat="1" ht="12.95" customHeight="1" thickBot="1" x14ac:dyDescent="0.25">
      <c r="B153" s="324" t="s">
        <v>83</v>
      </c>
      <c r="C153" s="206" t="s">
        <v>170</v>
      </c>
      <c r="D153" s="325" t="s">
        <v>83</v>
      </c>
      <c r="E153" s="326">
        <v>1218</v>
      </c>
      <c r="F153" s="326">
        <v>1424</v>
      </c>
      <c r="G153" s="326">
        <v>4251</v>
      </c>
      <c r="H153" s="326">
        <v>2306</v>
      </c>
      <c r="I153" s="326">
        <v>3999</v>
      </c>
      <c r="J153" s="326">
        <v>4707</v>
      </c>
      <c r="K153" s="324" t="s">
        <v>83</v>
      </c>
      <c r="L153" s="206" t="s">
        <v>170</v>
      </c>
      <c r="M153" s="325" t="s">
        <v>83</v>
      </c>
      <c r="N153" s="326">
        <v>6813</v>
      </c>
      <c r="O153" s="326">
        <v>7871</v>
      </c>
      <c r="P153" s="326">
        <v>6332</v>
      </c>
      <c r="Q153" s="326">
        <v>4612</v>
      </c>
      <c r="R153" s="326">
        <v>3024</v>
      </c>
      <c r="S153" s="326">
        <v>2360</v>
      </c>
      <c r="T153" s="334">
        <v>48917</v>
      </c>
    </row>
    <row r="154" spans="2:20" s="266" customFormat="1" ht="12.95" customHeight="1" thickBot="1" x14ac:dyDescent="0.25">
      <c r="B154" s="329" t="s">
        <v>117</v>
      </c>
      <c r="C154" s="317" t="s">
        <v>406</v>
      </c>
      <c r="D154" s="318" t="s">
        <v>187</v>
      </c>
      <c r="E154" s="331">
        <v>9078</v>
      </c>
      <c r="F154" s="331">
        <v>10576</v>
      </c>
      <c r="G154" s="331">
        <v>14093</v>
      </c>
      <c r="H154" s="331">
        <v>12373</v>
      </c>
      <c r="I154" s="331">
        <v>15408</v>
      </c>
      <c r="J154" s="331">
        <v>16321</v>
      </c>
      <c r="K154" s="329" t="s">
        <v>117</v>
      </c>
      <c r="L154" s="317" t="s">
        <v>406</v>
      </c>
      <c r="M154" s="318" t="s">
        <v>187</v>
      </c>
      <c r="N154" s="331">
        <v>17310</v>
      </c>
      <c r="O154" s="331">
        <v>20259</v>
      </c>
      <c r="P154" s="331">
        <v>17849</v>
      </c>
      <c r="Q154" s="331">
        <v>17534</v>
      </c>
      <c r="R154" s="331">
        <v>17340</v>
      </c>
      <c r="S154" s="331">
        <v>18088</v>
      </c>
      <c r="T154" s="337">
        <v>186229</v>
      </c>
    </row>
    <row r="155" spans="2:20" s="266" customFormat="1" ht="12.95" customHeight="1" thickBot="1" x14ac:dyDescent="0.25">
      <c r="B155" s="195" t="s">
        <v>125</v>
      </c>
      <c r="C155" s="476" t="s">
        <v>407</v>
      </c>
      <c r="D155" s="518" t="s">
        <v>187</v>
      </c>
      <c r="E155" s="197">
        <v>4465</v>
      </c>
      <c r="F155" s="197">
        <v>3850</v>
      </c>
      <c r="G155" s="197">
        <v>5307</v>
      </c>
      <c r="H155" s="197">
        <v>5330</v>
      </c>
      <c r="I155" s="197">
        <v>5710</v>
      </c>
      <c r="J155" s="197">
        <v>6020</v>
      </c>
      <c r="K155" s="195" t="s">
        <v>125</v>
      </c>
      <c r="L155" s="476" t="s">
        <v>407</v>
      </c>
      <c r="M155" s="518" t="s">
        <v>187</v>
      </c>
      <c r="N155" s="197">
        <v>5089</v>
      </c>
      <c r="O155" s="197">
        <v>5983</v>
      </c>
      <c r="P155" s="197">
        <v>5246</v>
      </c>
      <c r="Q155" s="197">
        <v>6216</v>
      </c>
      <c r="R155" s="197">
        <v>5647</v>
      </c>
      <c r="S155" s="197">
        <v>6042</v>
      </c>
      <c r="T155" s="335">
        <v>64905</v>
      </c>
    </row>
    <row r="156" spans="2:20" s="302" customFormat="1" ht="15" customHeight="1" thickBot="1" x14ac:dyDescent="0.25">
      <c r="B156" s="303" t="s">
        <v>170</v>
      </c>
      <c r="C156" s="303" t="s">
        <v>83</v>
      </c>
      <c r="D156" s="304"/>
      <c r="E156" s="305">
        <v>1307505</v>
      </c>
      <c r="F156" s="305">
        <v>1193334</v>
      </c>
      <c r="G156" s="305">
        <v>1545178</v>
      </c>
      <c r="H156" s="305">
        <v>1676890</v>
      </c>
      <c r="I156" s="305">
        <v>2343281</v>
      </c>
      <c r="J156" s="305">
        <v>2348830</v>
      </c>
      <c r="K156" s="303" t="s">
        <v>170</v>
      </c>
      <c r="L156" s="303" t="s">
        <v>83</v>
      </c>
      <c r="M156" s="304"/>
      <c r="N156" s="305">
        <v>2755943</v>
      </c>
      <c r="O156" s="305">
        <v>3655929</v>
      </c>
      <c r="P156" s="305">
        <v>3114066</v>
      </c>
      <c r="Q156" s="305">
        <v>2743452</v>
      </c>
      <c r="R156" s="305">
        <v>1491560</v>
      </c>
      <c r="S156" s="305">
        <v>1256155</v>
      </c>
      <c r="T156" s="339">
        <v>25432123</v>
      </c>
    </row>
    <row r="157" spans="2:20" ht="15" customHeight="1" thickBot="1" x14ac:dyDescent="0.25">
      <c r="B157" s="470" t="s">
        <v>244</v>
      </c>
      <c r="C157" s="237" t="s">
        <v>0</v>
      </c>
      <c r="D157" s="238" t="s">
        <v>0</v>
      </c>
      <c r="E157" s="280">
        <v>5.1411555378212039</v>
      </c>
      <c r="F157" s="280">
        <v>4.6922311597816666</v>
      </c>
      <c r="G157" s="280">
        <v>6.0756941133070175</v>
      </c>
      <c r="H157" s="280">
        <v>6.5935903188263127</v>
      </c>
      <c r="I157" s="280">
        <v>9.2138631131974318</v>
      </c>
      <c r="J157" s="280">
        <v>9.2356819759011071</v>
      </c>
      <c r="K157" s="470" t="s">
        <v>244</v>
      </c>
      <c r="L157" s="310" t="s">
        <v>0</v>
      </c>
      <c r="M157" s="311" t="s">
        <v>0</v>
      </c>
      <c r="N157" s="280">
        <v>10.836464576708755</v>
      </c>
      <c r="O157" s="280">
        <v>14.375241107476556</v>
      </c>
      <c r="P157" s="280">
        <v>12.24461677855207</v>
      </c>
      <c r="Q157" s="280">
        <v>10.787349526423728</v>
      </c>
      <c r="R157" s="280">
        <v>5.8648662559551159</v>
      </c>
      <c r="S157" s="280">
        <v>4.939245536049035</v>
      </c>
      <c r="T157" s="280">
        <v>100</v>
      </c>
    </row>
  </sheetData>
  <mergeCells count="44">
    <mergeCell ref="M105:M106"/>
    <mergeCell ref="M107:M108"/>
    <mergeCell ref="M109:M115"/>
    <mergeCell ref="M119:M120"/>
    <mergeCell ref="M143:M145"/>
    <mergeCell ref="D119:D120"/>
    <mergeCell ref="D143:D145"/>
    <mergeCell ref="M14:M16"/>
    <mergeCell ref="M17:M18"/>
    <mergeCell ref="M19:M20"/>
    <mergeCell ref="M26:M27"/>
    <mergeCell ref="M30:M31"/>
    <mergeCell ref="M37:M39"/>
    <mergeCell ref="M41:M42"/>
    <mergeCell ref="M46:M49"/>
    <mergeCell ref="M60:M61"/>
    <mergeCell ref="M63:M64"/>
    <mergeCell ref="M69:M72"/>
    <mergeCell ref="M78:M82"/>
    <mergeCell ref="M84:M86"/>
    <mergeCell ref="M88:M90"/>
    <mergeCell ref="D84:D86"/>
    <mergeCell ref="D88:D90"/>
    <mergeCell ref="D105:D106"/>
    <mergeCell ref="D107:D108"/>
    <mergeCell ref="D109:D115"/>
    <mergeCell ref="D69:D72"/>
    <mergeCell ref="D78:D82"/>
    <mergeCell ref="D63:D64"/>
    <mergeCell ref="D14:D16"/>
    <mergeCell ref="D17:D18"/>
    <mergeCell ref="D19:D20"/>
    <mergeCell ref="D26:D27"/>
    <mergeCell ref="D30:D31"/>
    <mergeCell ref="D37:D39"/>
    <mergeCell ref="D41:D42"/>
    <mergeCell ref="D46:D49"/>
    <mergeCell ref="D60:D61"/>
    <mergeCell ref="E3:J3"/>
    <mergeCell ref="N3:S3"/>
    <mergeCell ref="B1:J1"/>
    <mergeCell ref="K1:T1"/>
    <mergeCell ref="B3:C4"/>
    <mergeCell ref="K3:L4"/>
  </mergeCells>
  <printOptions horizontalCentered="1"/>
  <pageMargins left="0.35433070866141736" right="0.35433070866141736" top="0.24" bottom="0.39370078740157483" header="0.51181102362204722" footer="0.45"/>
  <pageSetup scale="70" pageOrder="overThenDown" orientation="portrait" r:id="rId1"/>
  <headerFooter alignWithMargins="0"/>
  <rowBreaks count="1" manualBreakCount="1">
    <brk id="83" min="1" max="19" man="1"/>
  </rowBreaks>
  <colBreaks count="1" manualBreakCount="1">
    <brk id="10" max="15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SheetLayoutView="100" workbookViewId="0">
      <selection activeCell="D3" sqref="D3"/>
    </sheetView>
  </sheetViews>
  <sheetFormatPr defaultRowHeight="12.75" x14ac:dyDescent="0.2"/>
  <cols>
    <col min="1" max="1" width="9.140625" style="540"/>
    <col min="2" max="2" width="102" customWidth="1"/>
  </cols>
  <sheetData>
    <row r="1" spans="1:3" s="478" customFormat="1" x14ac:dyDescent="0.2">
      <c r="A1" s="540"/>
    </row>
    <row r="2" spans="1:3" ht="20.25" x14ac:dyDescent="0.3">
      <c r="B2" s="509" t="s">
        <v>301</v>
      </c>
    </row>
    <row r="3" spans="1:3" ht="15" x14ac:dyDescent="0.2">
      <c r="B3" s="371"/>
    </row>
    <row r="4" spans="1:3" ht="93.75" x14ac:dyDescent="0.3">
      <c r="B4" s="506" t="s">
        <v>302</v>
      </c>
    </row>
    <row r="5" spans="1:3" ht="15" x14ac:dyDescent="0.2">
      <c r="B5" s="371"/>
    </row>
    <row r="6" spans="1:3" ht="14.25" x14ac:dyDescent="0.2">
      <c r="B6" s="373"/>
    </row>
    <row r="7" spans="1:3" ht="20.25" x14ac:dyDescent="0.3">
      <c r="B7" s="509" t="s">
        <v>303</v>
      </c>
    </row>
    <row r="8" spans="1:3" ht="15" customHeight="1" x14ac:dyDescent="0.2">
      <c r="B8" s="508"/>
    </row>
    <row r="9" spans="1:3" ht="18.75" customHeight="1" x14ac:dyDescent="0.25">
      <c r="B9" s="580" t="s">
        <v>670</v>
      </c>
      <c r="C9" s="502" t="s">
        <v>0</v>
      </c>
    </row>
    <row r="10" spans="1:3" ht="12.75" customHeight="1" x14ac:dyDescent="0.2">
      <c r="B10" s="580"/>
    </row>
    <row r="11" spans="1:3" ht="12.75" customHeight="1" x14ac:dyDescent="0.2">
      <c r="B11" s="580"/>
    </row>
    <row r="12" spans="1:3" ht="12.75" customHeight="1" x14ac:dyDescent="0.2">
      <c r="B12" s="580"/>
    </row>
    <row r="13" spans="1:3" ht="12.75" customHeight="1" x14ac:dyDescent="0.2">
      <c r="B13" s="580"/>
    </row>
    <row r="14" spans="1:3" ht="12.75" customHeight="1" x14ac:dyDescent="0.2">
      <c r="B14" s="580"/>
    </row>
    <row r="15" spans="1:3" ht="12.75" customHeight="1" x14ac:dyDescent="0.2">
      <c r="B15" s="580"/>
    </row>
    <row r="16" spans="1:3" ht="12.75" customHeight="1" x14ac:dyDescent="0.2">
      <c r="B16" s="580"/>
    </row>
    <row r="17" spans="2:2" ht="12.75" customHeight="1" x14ac:dyDescent="0.2">
      <c r="B17" s="580"/>
    </row>
    <row r="18" spans="2:2" ht="12.75" customHeight="1" x14ac:dyDescent="0.2">
      <c r="B18" s="580"/>
    </row>
    <row r="19" spans="2:2" ht="12.75" customHeight="1" x14ac:dyDescent="0.2">
      <c r="B19" s="580"/>
    </row>
    <row r="20" spans="2:2" ht="12.75" customHeight="1" x14ac:dyDescent="0.2">
      <c r="B20" s="580"/>
    </row>
    <row r="21" spans="2:2" ht="12.75" customHeight="1" x14ac:dyDescent="0.2">
      <c r="B21" s="580"/>
    </row>
    <row r="22" spans="2:2" ht="12.75" customHeight="1" x14ac:dyDescent="0.2">
      <c r="B22" s="580"/>
    </row>
    <row r="23" spans="2:2" ht="12.75" customHeight="1" x14ac:dyDescent="0.2">
      <c r="B23" s="580"/>
    </row>
    <row r="24" spans="2:2" ht="12.75" customHeight="1" x14ac:dyDescent="0.2">
      <c r="B24" s="580"/>
    </row>
    <row r="25" spans="2:2" ht="12.75" customHeight="1" x14ac:dyDescent="0.2">
      <c r="B25" s="580"/>
    </row>
    <row r="26" spans="2:2" ht="12.75" customHeight="1" x14ac:dyDescent="0.2">
      <c r="B26" s="580"/>
    </row>
    <row r="27" spans="2:2" ht="12.75" customHeight="1" x14ac:dyDescent="0.2">
      <c r="B27" s="508"/>
    </row>
  </sheetData>
  <mergeCells count="1">
    <mergeCell ref="B9:B26"/>
  </mergeCells>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BreakPreview" zoomScaleSheetLayoutView="100" workbookViewId="0">
      <selection activeCell="F22" sqref="F22"/>
    </sheetView>
  </sheetViews>
  <sheetFormatPr defaultRowHeight="12.75" x14ac:dyDescent="0.2"/>
  <cols>
    <col min="1" max="1" width="9.140625" style="540"/>
    <col min="2" max="2" width="85.28515625" customWidth="1"/>
    <col min="3" max="3" width="9.140625" hidden="1" customWidth="1"/>
  </cols>
  <sheetData>
    <row r="1" spans="2:3" ht="18.75" x14ac:dyDescent="0.3">
      <c r="B1" s="503" t="s">
        <v>280</v>
      </c>
      <c r="C1" s="58"/>
    </row>
    <row r="2" spans="2:3" ht="16.5" x14ac:dyDescent="0.2">
      <c r="B2" s="555"/>
      <c r="C2" s="58"/>
    </row>
    <row r="3" spans="2:3" ht="16.5" x14ac:dyDescent="0.2">
      <c r="B3" s="556" t="s">
        <v>281</v>
      </c>
      <c r="C3" s="58"/>
    </row>
    <row r="4" spans="2:3" ht="16.5" x14ac:dyDescent="0.2">
      <c r="B4" s="555"/>
      <c r="C4" s="58"/>
    </row>
    <row r="5" spans="2:3" ht="49.5" x14ac:dyDescent="0.25">
      <c r="B5" s="557" t="s">
        <v>282</v>
      </c>
      <c r="C5" s="58"/>
    </row>
    <row r="6" spans="2:3" ht="16.5" x14ac:dyDescent="0.2">
      <c r="B6" s="555"/>
      <c r="C6" s="58"/>
    </row>
    <row r="7" spans="2:3" ht="16.5" x14ac:dyDescent="0.25">
      <c r="B7" s="558" t="s">
        <v>283</v>
      </c>
      <c r="C7" s="58"/>
    </row>
    <row r="8" spans="2:3" ht="16.5" x14ac:dyDescent="0.2">
      <c r="B8" s="555"/>
      <c r="C8" s="58"/>
    </row>
    <row r="9" spans="2:3" ht="66" x14ac:dyDescent="0.25">
      <c r="B9" s="557" t="s">
        <v>284</v>
      </c>
      <c r="C9" s="58"/>
    </row>
    <row r="10" spans="2:3" ht="16.5" x14ac:dyDescent="0.2">
      <c r="B10" s="555"/>
      <c r="C10" s="58"/>
    </row>
    <row r="11" spans="2:3" ht="16.5" x14ac:dyDescent="0.25">
      <c r="B11" s="558" t="s">
        <v>285</v>
      </c>
      <c r="C11" s="58"/>
    </row>
    <row r="12" spans="2:3" ht="16.5" x14ac:dyDescent="0.2">
      <c r="B12" s="555"/>
      <c r="C12" s="58"/>
    </row>
    <row r="13" spans="2:3" ht="33" x14ac:dyDescent="0.25">
      <c r="B13" s="559" t="s">
        <v>286</v>
      </c>
      <c r="C13" s="58"/>
    </row>
    <row r="14" spans="2:3" ht="16.5" x14ac:dyDescent="0.2">
      <c r="B14" s="555"/>
      <c r="C14" s="58"/>
    </row>
    <row r="15" spans="2:3" ht="16.5" x14ac:dyDescent="0.25">
      <c r="B15" s="560" t="s">
        <v>287</v>
      </c>
      <c r="C15" s="58"/>
    </row>
    <row r="16" spans="2:3" ht="16.5" x14ac:dyDescent="0.2">
      <c r="B16" s="555"/>
      <c r="C16" s="58"/>
    </row>
    <row r="17" spans="2:6" ht="32.25" customHeight="1" x14ac:dyDescent="0.2">
      <c r="B17" s="564" t="s">
        <v>288</v>
      </c>
      <c r="C17" s="58"/>
    </row>
    <row r="18" spans="2:6" ht="32.25" customHeight="1" x14ac:dyDescent="0.2">
      <c r="B18" s="561" t="s">
        <v>679</v>
      </c>
      <c r="C18" s="58"/>
      <c r="E18" s="563"/>
      <c r="F18" s="377"/>
    </row>
    <row r="19" spans="2:6" ht="26.25" customHeight="1" x14ac:dyDescent="0.2">
      <c r="B19" s="561" t="s">
        <v>671</v>
      </c>
      <c r="C19" s="58"/>
    </row>
    <row r="20" spans="2:6" ht="26.25" customHeight="1" x14ac:dyDescent="0.2">
      <c r="B20" s="561" t="s">
        <v>289</v>
      </c>
      <c r="C20" s="58"/>
    </row>
    <row r="21" spans="2:6" ht="16.5" x14ac:dyDescent="0.2">
      <c r="B21" s="555"/>
      <c r="C21" s="58"/>
    </row>
    <row r="22" spans="2:6" ht="16.5" x14ac:dyDescent="0.25">
      <c r="B22" s="558" t="s">
        <v>290</v>
      </c>
      <c r="C22" s="58"/>
    </row>
    <row r="23" spans="2:6" ht="16.5" x14ac:dyDescent="0.2">
      <c r="B23" s="555"/>
      <c r="C23" s="58"/>
    </row>
    <row r="24" spans="2:6" ht="16.5" x14ac:dyDescent="0.25">
      <c r="B24" s="557" t="s">
        <v>291</v>
      </c>
      <c r="C24" s="366" t="s">
        <v>149</v>
      </c>
    </row>
    <row r="25" spans="2:6" ht="16.5" x14ac:dyDescent="0.25">
      <c r="B25" s="557" t="s">
        <v>292</v>
      </c>
      <c r="C25" s="366" t="s">
        <v>150</v>
      </c>
    </row>
    <row r="26" spans="2:6" ht="16.5" x14ac:dyDescent="0.2">
      <c r="B26" s="555"/>
      <c r="C26" s="58"/>
    </row>
    <row r="27" spans="2:6" ht="16.5" x14ac:dyDescent="0.25">
      <c r="B27" s="558" t="s">
        <v>293</v>
      </c>
      <c r="C27" s="58"/>
    </row>
    <row r="28" spans="2:6" ht="16.5" x14ac:dyDescent="0.2">
      <c r="B28" s="555"/>
      <c r="C28" s="58"/>
    </row>
    <row r="29" spans="2:6" ht="16.5" x14ac:dyDescent="0.25">
      <c r="B29" s="562" t="s">
        <v>294</v>
      </c>
      <c r="C29" s="58"/>
    </row>
  </sheetData>
  <pageMargins left="0.70866141732283472" right="0.70866141732283472" top="0.74803149606299213" bottom="0.74803149606299213" header="0.31496062992125984" footer="0.31496062992125984"/>
  <pageSetup paperSize="9" scale="11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view="pageBreakPreview" zoomScaleSheetLayoutView="100" workbookViewId="0">
      <selection activeCell="D21" sqref="D21"/>
    </sheetView>
  </sheetViews>
  <sheetFormatPr defaultRowHeight="12.75" x14ac:dyDescent="0.2"/>
  <cols>
    <col min="1" max="1" width="8.5703125" style="540" customWidth="1"/>
    <col min="2" max="2" width="107" customWidth="1"/>
  </cols>
  <sheetData>
    <row r="1" spans="2:2" ht="18.75" customHeight="1" x14ac:dyDescent="0.2">
      <c r="B1" s="581" t="s">
        <v>295</v>
      </c>
    </row>
    <row r="2" spans="2:2" ht="15" customHeight="1" x14ac:dyDescent="0.2">
      <c r="B2" s="581"/>
    </row>
    <row r="3" spans="2:2" ht="15" x14ac:dyDescent="0.2">
      <c r="B3" s="371"/>
    </row>
    <row r="4" spans="2:2" ht="56.25" x14ac:dyDescent="0.3">
      <c r="B4" s="504" t="s">
        <v>296</v>
      </c>
    </row>
    <row r="5" spans="2:2" ht="18.75" x14ac:dyDescent="0.2">
      <c r="B5" s="372"/>
    </row>
    <row r="6" spans="2:2" ht="37.5" x14ac:dyDescent="0.3">
      <c r="B6" s="506" t="s">
        <v>297</v>
      </c>
    </row>
    <row r="7" spans="2:2" ht="18.75" x14ac:dyDescent="0.2">
      <c r="B7" s="372"/>
    </row>
    <row r="8" spans="2:2" ht="56.25" x14ac:dyDescent="0.3">
      <c r="B8" s="504" t="s">
        <v>298</v>
      </c>
    </row>
    <row r="9" spans="2:2" ht="18.75" x14ac:dyDescent="0.2">
      <c r="B9" s="372"/>
    </row>
    <row r="10" spans="2:2" ht="18.75" x14ac:dyDescent="0.3">
      <c r="B10" s="505" t="s">
        <v>300</v>
      </c>
    </row>
    <row r="11" spans="2:2" ht="15" x14ac:dyDescent="0.2">
      <c r="B11" s="371"/>
    </row>
    <row r="12" spans="2:2" ht="15" x14ac:dyDescent="0.2">
      <c r="B12" s="371"/>
    </row>
    <row r="13" spans="2:2" ht="15" x14ac:dyDescent="0.2">
      <c r="B13" s="371"/>
    </row>
    <row r="14" spans="2:2" ht="14.25" x14ac:dyDescent="0.2">
      <c r="B14" s="373"/>
    </row>
    <row r="15" spans="2:2" ht="14.25" x14ac:dyDescent="0.2">
      <c r="B15" s="507" t="s">
        <v>299</v>
      </c>
    </row>
    <row r="16" spans="2:2" x14ac:dyDescent="0.2">
      <c r="B16" s="374"/>
    </row>
    <row r="17" spans="2:2" x14ac:dyDescent="0.2">
      <c r="B17" s="374"/>
    </row>
    <row r="18" spans="2:2" x14ac:dyDescent="0.2">
      <c r="B18" s="374"/>
    </row>
  </sheetData>
  <mergeCells count="1">
    <mergeCell ref="B1:B2"/>
  </mergeCell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60"/>
  <sheetViews>
    <sheetView showWhiteSpace="0" view="pageBreakPreview" topLeftCell="B1" zoomScale="76" zoomScaleNormal="55" zoomScaleSheetLayoutView="76" workbookViewId="0">
      <selection activeCell="T5" sqref="T5"/>
    </sheetView>
  </sheetViews>
  <sheetFormatPr defaultColWidth="9.140625" defaultRowHeight="12.75" x14ac:dyDescent="0.2"/>
  <cols>
    <col min="1" max="1" width="9.28515625" style="3" hidden="1" customWidth="1"/>
    <col min="2" max="2" width="9.28515625" style="314" customWidth="1"/>
    <col min="3" max="3" width="13.7109375" customWidth="1"/>
    <col min="4" max="4" width="14.85546875" customWidth="1"/>
    <col min="5" max="5" width="15.28515625" customWidth="1"/>
    <col min="6" max="6" width="14.85546875" customWidth="1"/>
    <col min="7" max="7" width="14.5703125" customWidth="1"/>
    <col min="8" max="8" width="15" customWidth="1"/>
    <col min="9" max="10" width="14.5703125" customWidth="1"/>
    <col min="11" max="11" width="15" customWidth="1"/>
    <col min="12" max="13" width="14.5703125" customWidth="1"/>
    <col min="14" max="14" width="15.7109375" customWidth="1"/>
    <col min="15" max="16" width="14.5703125" customWidth="1"/>
    <col min="17" max="17" width="15.42578125" customWidth="1"/>
    <col min="18" max="18" width="14.5703125" customWidth="1"/>
  </cols>
  <sheetData>
    <row r="1" spans="2:18" customFormat="1" ht="30" customHeight="1" x14ac:dyDescent="0.2">
      <c r="B1" s="314"/>
      <c r="C1" s="583" t="s">
        <v>152</v>
      </c>
      <c r="D1" s="583"/>
      <c r="E1" s="583"/>
      <c r="F1" s="583"/>
      <c r="G1" s="583"/>
      <c r="H1" s="583"/>
      <c r="I1" s="583"/>
      <c r="J1" s="583"/>
      <c r="K1" s="583"/>
      <c r="L1" s="583"/>
      <c r="M1" s="583"/>
      <c r="N1" s="583"/>
      <c r="O1" s="583"/>
      <c r="P1" s="583"/>
      <c r="Q1" s="583"/>
      <c r="R1" s="583"/>
    </row>
    <row r="2" spans="2:18" s="3" customFormat="1" ht="12.75" customHeight="1" x14ac:dyDescent="0.2">
      <c r="B2" s="314"/>
      <c r="C2" s="4"/>
    </row>
    <row r="3" spans="2:18" s="11" customFormat="1" ht="27.75" customHeight="1" x14ac:dyDescent="0.2">
      <c r="B3" s="315"/>
      <c r="C3" s="584" t="s">
        <v>157</v>
      </c>
      <c r="D3" s="593" t="s">
        <v>156</v>
      </c>
      <c r="E3" s="593"/>
      <c r="F3" s="593"/>
      <c r="G3" s="593"/>
      <c r="H3" s="593"/>
      <c r="I3" s="593"/>
      <c r="J3" s="593"/>
      <c r="K3" s="593"/>
      <c r="L3" s="593"/>
      <c r="M3" s="593"/>
      <c r="N3" s="593"/>
      <c r="O3" s="593"/>
      <c r="P3" s="593"/>
      <c r="Q3" s="593"/>
      <c r="R3" s="593"/>
    </row>
    <row r="4" spans="2:18" s="11" customFormat="1" ht="26.25" customHeight="1" x14ac:dyDescent="0.2">
      <c r="B4" s="315"/>
      <c r="C4" s="585"/>
      <c r="D4" s="594">
        <v>2007</v>
      </c>
      <c r="E4" s="594"/>
      <c r="F4" s="594"/>
      <c r="G4" s="594">
        <v>2008</v>
      </c>
      <c r="H4" s="594"/>
      <c r="I4" s="594"/>
      <c r="J4" s="594">
        <v>2009</v>
      </c>
      <c r="K4" s="594"/>
      <c r="L4" s="594"/>
      <c r="M4" s="594">
        <v>2010</v>
      </c>
      <c r="N4" s="594"/>
      <c r="O4" s="594"/>
      <c r="P4" s="594">
        <v>2011</v>
      </c>
      <c r="Q4" s="594"/>
      <c r="R4" s="594"/>
    </row>
    <row r="5" spans="2:18" s="498" customFormat="1" ht="46.5" customHeight="1" x14ac:dyDescent="0.2">
      <c r="C5" s="586"/>
      <c r="D5" s="499" t="s">
        <v>153</v>
      </c>
      <c r="E5" s="497" t="s">
        <v>154</v>
      </c>
      <c r="F5" s="497" t="s">
        <v>155</v>
      </c>
      <c r="G5" s="499" t="s">
        <v>153</v>
      </c>
      <c r="H5" s="497" t="s">
        <v>154</v>
      </c>
      <c r="I5" s="497" t="s">
        <v>155</v>
      </c>
      <c r="J5" s="499" t="s">
        <v>153</v>
      </c>
      <c r="K5" s="497" t="s">
        <v>154</v>
      </c>
      <c r="L5" s="497" t="s">
        <v>155</v>
      </c>
      <c r="M5" s="499" t="s">
        <v>153</v>
      </c>
      <c r="N5" s="497" t="s">
        <v>154</v>
      </c>
      <c r="O5" s="497" t="s">
        <v>155</v>
      </c>
      <c r="P5" s="499" t="s">
        <v>153</v>
      </c>
      <c r="Q5" s="497" t="s">
        <v>154</v>
      </c>
      <c r="R5" s="497" t="s">
        <v>155</v>
      </c>
    </row>
    <row r="6" spans="2:18" customFormat="1" ht="45" customHeight="1" x14ac:dyDescent="0.2">
      <c r="B6" s="314"/>
      <c r="C6" s="8" t="s">
        <v>158</v>
      </c>
      <c r="D6" s="542">
        <v>714425</v>
      </c>
      <c r="E6" s="542">
        <v>211617</v>
      </c>
      <c r="F6" s="542">
        <v>926042</v>
      </c>
      <c r="G6" s="542">
        <v>782786</v>
      </c>
      <c r="H6" s="542">
        <v>279087</v>
      </c>
      <c r="I6" s="542">
        <v>1061873</v>
      </c>
      <c r="J6" s="542">
        <v>751817</v>
      </c>
      <c r="K6" s="542">
        <v>216227</v>
      </c>
      <c r="L6" s="542">
        <v>968044</v>
      </c>
      <c r="M6" s="542">
        <v>809974</v>
      </c>
      <c r="N6" s="542">
        <v>208572</v>
      </c>
      <c r="O6" s="542">
        <v>1018546</v>
      </c>
      <c r="P6" s="542">
        <v>975723</v>
      </c>
      <c r="Q6" s="542">
        <v>287153</v>
      </c>
      <c r="R6" s="542">
        <v>1262876</v>
      </c>
    </row>
    <row r="7" spans="2:18" customFormat="1" ht="45" customHeight="1" x14ac:dyDescent="0.2">
      <c r="B7" s="314"/>
      <c r="C7" s="8" t="s">
        <v>159</v>
      </c>
      <c r="D7" s="542">
        <v>787048</v>
      </c>
      <c r="E7" s="542">
        <v>161545</v>
      </c>
      <c r="F7" s="542">
        <v>948593</v>
      </c>
      <c r="G7" s="542">
        <v>896482</v>
      </c>
      <c r="H7" s="542">
        <v>258568</v>
      </c>
      <c r="I7" s="542">
        <v>1155050</v>
      </c>
      <c r="J7" s="542">
        <v>898927</v>
      </c>
      <c r="K7" s="542">
        <v>217641</v>
      </c>
      <c r="L7" s="542">
        <v>1116568</v>
      </c>
      <c r="M7" s="542">
        <v>953848</v>
      </c>
      <c r="N7" s="542">
        <v>246275</v>
      </c>
      <c r="O7" s="542">
        <v>1200123</v>
      </c>
      <c r="P7" s="542">
        <v>1079505</v>
      </c>
      <c r="Q7" s="542">
        <v>295541</v>
      </c>
      <c r="R7" s="542">
        <v>1375046</v>
      </c>
    </row>
    <row r="8" spans="2:18" customFormat="1" ht="45" customHeight="1" x14ac:dyDescent="0.2">
      <c r="B8" s="314"/>
      <c r="C8" s="8" t="s">
        <v>160</v>
      </c>
      <c r="D8" s="542">
        <v>1099960</v>
      </c>
      <c r="E8" s="542">
        <v>179331</v>
      </c>
      <c r="F8" s="542">
        <v>1279291</v>
      </c>
      <c r="G8" s="542">
        <v>1305297</v>
      </c>
      <c r="H8" s="542">
        <v>279811</v>
      </c>
      <c r="I8" s="542">
        <v>1585108</v>
      </c>
      <c r="J8" s="542">
        <v>1207729</v>
      </c>
      <c r="K8" s="542">
        <v>256479</v>
      </c>
      <c r="L8" s="542">
        <v>1464208</v>
      </c>
      <c r="M8" s="542">
        <v>1414616</v>
      </c>
      <c r="N8" s="542">
        <v>307619</v>
      </c>
      <c r="O8" s="542">
        <v>1722235</v>
      </c>
      <c r="P8" s="542">
        <v>1617782</v>
      </c>
      <c r="Q8" s="542">
        <v>364317</v>
      </c>
      <c r="R8" s="542">
        <v>1982099</v>
      </c>
    </row>
    <row r="9" spans="2:18" customFormat="1" ht="45" customHeight="1" x14ac:dyDescent="0.2">
      <c r="B9" s="314"/>
      <c r="C9" s="8" t="s">
        <v>161</v>
      </c>
      <c r="D9" s="542">
        <v>1520954</v>
      </c>
      <c r="E9" s="542">
        <v>287966</v>
      </c>
      <c r="F9" s="542">
        <v>1808920</v>
      </c>
      <c r="G9" s="542">
        <v>1647903</v>
      </c>
      <c r="H9" s="542">
        <v>345414</v>
      </c>
      <c r="I9" s="544">
        <v>1993317</v>
      </c>
      <c r="J9" s="545">
        <v>1750281</v>
      </c>
      <c r="K9" s="546">
        <v>374442</v>
      </c>
      <c r="L9" s="542">
        <v>2124723</v>
      </c>
      <c r="M9" s="542">
        <v>1744628</v>
      </c>
      <c r="N9" s="542">
        <v>307935</v>
      </c>
      <c r="O9" s="542">
        <v>2052563</v>
      </c>
      <c r="P9" s="542">
        <v>2290722</v>
      </c>
      <c r="Q9" s="542">
        <v>377880</v>
      </c>
      <c r="R9" s="542">
        <v>2668602</v>
      </c>
    </row>
    <row r="10" spans="2:18" customFormat="1" ht="45" customHeight="1" x14ac:dyDescent="0.2">
      <c r="B10" s="314"/>
      <c r="C10" s="8" t="s">
        <v>162</v>
      </c>
      <c r="D10" s="542">
        <v>2287645</v>
      </c>
      <c r="E10" s="542">
        <v>307868</v>
      </c>
      <c r="F10" s="542">
        <v>2595513</v>
      </c>
      <c r="G10" s="542">
        <v>2748564</v>
      </c>
      <c r="H10" s="542">
        <v>368070</v>
      </c>
      <c r="I10" s="542">
        <v>3116634</v>
      </c>
      <c r="J10" s="542">
        <v>2718788</v>
      </c>
      <c r="K10" s="542">
        <v>427333</v>
      </c>
      <c r="L10" s="542">
        <v>3146121</v>
      </c>
      <c r="M10" s="542">
        <v>3148337</v>
      </c>
      <c r="N10" s="542">
        <v>350129</v>
      </c>
      <c r="O10" s="542">
        <v>3498466</v>
      </c>
      <c r="P10" s="542">
        <v>3283125</v>
      </c>
      <c r="Q10" s="542">
        <v>394646</v>
      </c>
      <c r="R10" s="542">
        <v>3677771</v>
      </c>
    </row>
    <row r="11" spans="2:18" customFormat="1" ht="45" customHeight="1" x14ac:dyDescent="0.2">
      <c r="B11" s="314"/>
      <c r="C11" s="8" t="s">
        <v>163</v>
      </c>
      <c r="D11" s="542">
        <v>2774076</v>
      </c>
      <c r="E11" s="542">
        <v>354003</v>
      </c>
      <c r="F11" s="542">
        <v>3128079</v>
      </c>
      <c r="G11" s="542">
        <v>3305832</v>
      </c>
      <c r="H11" s="542">
        <v>478918</v>
      </c>
      <c r="I11" s="542">
        <v>3784750</v>
      </c>
      <c r="J11" s="542">
        <v>3263089</v>
      </c>
      <c r="K11" s="542">
        <v>498878</v>
      </c>
      <c r="L11" s="542">
        <v>3761967</v>
      </c>
      <c r="M11" s="542">
        <v>3500024</v>
      </c>
      <c r="N11" s="542">
        <v>397476</v>
      </c>
      <c r="O11" s="542">
        <v>3897500</v>
      </c>
      <c r="P11" s="542">
        <v>3780637</v>
      </c>
      <c r="Q11" s="542">
        <v>439203</v>
      </c>
      <c r="R11" s="542">
        <v>4219840</v>
      </c>
    </row>
    <row r="12" spans="2:18" customFormat="1" ht="45" customHeight="1" x14ac:dyDescent="0.2">
      <c r="B12" s="314"/>
      <c r="C12" s="8" t="s">
        <v>164</v>
      </c>
      <c r="D12" s="542">
        <v>3624156</v>
      </c>
      <c r="E12" s="542">
        <v>794959</v>
      </c>
      <c r="F12" s="542">
        <v>4419115</v>
      </c>
      <c r="G12" s="542">
        <v>4084764</v>
      </c>
      <c r="H12" s="542">
        <v>834266</v>
      </c>
      <c r="I12" s="542">
        <v>4919030</v>
      </c>
      <c r="J12" s="542">
        <v>4343025</v>
      </c>
      <c r="K12" s="542">
        <v>758143</v>
      </c>
      <c r="L12" s="542">
        <v>5101168</v>
      </c>
      <c r="M12" s="542">
        <v>4358275</v>
      </c>
      <c r="N12" s="542">
        <v>644800</v>
      </c>
      <c r="O12" s="542">
        <v>5003075</v>
      </c>
      <c r="P12" s="542">
        <v>4597475</v>
      </c>
      <c r="Q12" s="542">
        <v>758097</v>
      </c>
      <c r="R12" s="542">
        <v>5355572</v>
      </c>
    </row>
    <row r="13" spans="2:18" customFormat="1" ht="45" customHeight="1" x14ac:dyDescent="0.2">
      <c r="B13" s="314"/>
      <c r="C13" s="8" t="s">
        <v>165</v>
      </c>
      <c r="D13" s="542">
        <v>3384065</v>
      </c>
      <c r="E13" s="542">
        <v>485179</v>
      </c>
      <c r="F13" s="542">
        <v>3869244</v>
      </c>
      <c r="G13" s="542">
        <v>3762136</v>
      </c>
      <c r="H13" s="542">
        <v>576582</v>
      </c>
      <c r="I13" s="542">
        <v>4338718</v>
      </c>
      <c r="J13" s="542">
        <v>3760372</v>
      </c>
      <c r="K13" s="542">
        <v>468304</v>
      </c>
      <c r="L13" s="542">
        <v>4228676</v>
      </c>
      <c r="M13" s="542">
        <v>3719180</v>
      </c>
      <c r="N13" s="542">
        <v>409903</v>
      </c>
      <c r="O13" s="542">
        <v>4129083</v>
      </c>
      <c r="P13" s="542">
        <v>4076783</v>
      </c>
      <c r="Q13" s="542">
        <v>557738</v>
      </c>
      <c r="R13" s="542">
        <v>4634521</v>
      </c>
    </row>
    <row r="14" spans="2:18" customFormat="1" ht="45" customHeight="1" x14ac:dyDescent="0.2">
      <c r="B14" s="314"/>
      <c r="C14" s="8" t="s">
        <v>166</v>
      </c>
      <c r="D14" s="542">
        <v>2799276</v>
      </c>
      <c r="E14" s="542">
        <v>370095</v>
      </c>
      <c r="F14" s="542">
        <v>3169371</v>
      </c>
      <c r="G14" s="542">
        <v>2981044</v>
      </c>
      <c r="H14" s="542">
        <v>436767</v>
      </c>
      <c r="I14" s="542">
        <v>3417811</v>
      </c>
      <c r="J14" s="542">
        <v>3136010</v>
      </c>
      <c r="K14" s="542">
        <v>422748</v>
      </c>
      <c r="L14" s="542">
        <v>3558758</v>
      </c>
      <c r="M14" s="542">
        <v>3486319</v>
      </c>
      <c r="N14" s="542">
        <v>430408</v>
      </c>
      <c r="O14" s="542">
        <v>3916727</v>
      </c>
      <c r="P14" s="542">
        <v>3923546</v>
      </c>
      <c r="Q14" s="542">
        <v>543293</v>
      </c>
      <c r="R14" s="542">
        <v>4466839</v>
      </c>
    </row>
    <row r="15" spans="2:18" customFormat="1" ht="45" customHeight="1" x14ac:dyDescent="0.2">
      <c r="B15" s="314"/>
      <c r="C15" s="8" t="s">
        <v>167</v>
      </c>
      <c r="D15" s="542">
        <v>2152908</v>
      </c>
      <c r="E15" s="542">
        <v>259864</v>
      </c>
      <c r="F15" s="542">
        <v>2412772</v>
      </c>
      <c r="G15" s="542">
        <v>2462497</v>
      </c>
      <c r="H15" s="542">
        <v>328636</v>
      </c>
      <c r="I15" s="542">
        <v>2791133</v>
      </c>
      <c r="J15" s="542">
        <v>2617193</v>
      </c>
      <c r="K15" s="542">
        <v>323168</v>
      </c>
      <c r="L15" s="542">
        <v>2940361</v>
      </c>
      <c r="M15" s="542">
        <v>2840095</v>
      </c>
      <c r="N15" s="542">
        <v>334472</v>
      </c>
      <c r="O15" s="542">
        <v>3174567</v>
      </c>
      <c r="P15" s="542">
        <v>3039754</v>
      </c>
      <c r="Q15" s="542">
        <v>422433</v>
      </c>
      <c r="R15" s="542">
        <v>3462187</v>
      </c>
    </row>
    <row r="16" spans="2:18" customFormat="1" ht="45" customHeight="1" x14ac:dyDescent="0.2">
      <c r="B16" s="314"/>
      <c r="C16" s="8" t="s">
        <v>168</v>
      </c>
      <c r="D16" s="542">
        <v>1177475</v>
      </c>
      <c r="E16" s="542">
        <v>199527</v>
      </c>
      <c r="F16" s="542">
        <v>1377002</v>
      </c>
      <c r="G16" s="542">
        <v>1267996</v>
      </c>
      <c r="H16" s="542">
        <v>247814</v>
      </c>
      <c r="I16" s="542">
        <v>1515810</v>
      </c>
      <c r="J16" s="542">
        <v>1403740</v>
      </c>
      <c r="K16" s="542">
        <v>334999</v>
      </c>
      <c r="L16" s="542">
        <v>1738739</v>
      </c>
      <c r="M16" s="542">
        <v>1491005</v>
      </c>
      <c r="N16" s="542">
        <v>390781</v>
      </c>
      <c r="O16" s="542">
        <v>1881786</v>
      </c>
      <c r="P16" s="542">
        <v>1596295</v>
      </c>
      <c r="Q16" s="542">
        <v>470340</v>
      </c>
      <c r="R16" s="542">
        <v>2066635</v>
      </c>
    </row>
    <row r="17" spans="1:18" ht="45" customHeight="1" x14ac:dyDescent="0.2">
      <c r="A17"/>
      <c r="C17" s="8" t="s">
        <v>169</v>
      </c>
      <c r="D17" s="542">
        <v>1018923</v>
      </c>
      <c r="E17" s="542">
        <v>286765</v>
      </c>
      <c r="F17" s="542">
        <v>1305688</v>
      </c>
      <c r="G17" s="542">
        <v>1091376</v>
      </c>
      <c r="H17" s="542">
        <v>367164</v>
      </c>
      <c r="I17" s="542">
        <v>1458540</v>
      </c>
      <c r="J17" s="542">
        <v>1226143</v>
      </c>
      <c r="K17" s="542">
        <v>384340</v>
      </c>
      <c r="L17" s="542">
        <v>1610483</v>
      </c>
      <c r="M17" s="542">
        <v>1165903</v>
      </c>
      <c r="N17" s="542">
        <v>336734</v>
      </c>
      <c r="O17" s="542">
        <v>1502637</v>
      </c>
      <c r="P17" s="542">
        <v>1194729</v>
      </c>
      <c r="Q17" s="542">
        <v>402322</v>
      </c>
      <c r="R17" s="542">
        <v>1597051</v>
      </c>
    </row>
    <row r="18" spans="1:18" s="3" customFormat="1" ht="41.25" customHeight="1" x14ac:dyDescent="0.2">
      <c r="B18" s="314"/>
      <c r="C18" s="9" t="s">
        <v>170</v>
      </c>
      <c r="D18" s="543">
        <v>23340911</v>
      </c>
      <c r="E18" s="543">
        <v>3898719</v>
      </c>
      <c r="F18" s="543">
        <v>27239630</v>
      </c>
      <c r="G18" s="543">
        <v>26336677</v>
      </c>
      <c r="H18" s="543">
        <v>4801097</v>
      </c>
      <c r="I18" s="543">
        <v>31137774</v>
      </c>
      <c r="J18" s="543">
        <v>27077114</v>
      </c>
      <c r="K18" s="543">
        <v>4682702</v>
      </c>
      <c r="L18" s="543">
        <v>31759816</v>
      </c>
      <c r="M18" s="543">
        <v>28632204</v>
      </c>
      <c r="N18" s="543">
        <v>4365104</v>
      </c>
      <c r="O18" s="543">
        <v>32997308</v>
      </c>
      <c r="P18" s="543">
        <v>31456076</v>
      </c>
      <c r="Q18" s="543">
        <v>5312963</v>
      </c>
      <c r="R18" s="543">
        <v>36769039</v>
      </c>
    </row>
    <row r="19" spans="1:18" ht="11.25" customHeight="1" x14ac:dyDescent="0.2">
      <c r="A19"/>
      <c r="C19" s="6"/>
      <c r="D19" s="7"/>
      <c r="E19" s="7"/>
      <c r="F19" s="7"/>
      <c r="G19" s="7"/>
      <c r="H19" s="7"/>
      <c r="I19" s="7"/>
      <c r="J19" s="7"/>
      <c r="K19" s="7"/>
      <c r="L19" s="7"/>
      <c r="M19" s="7"/>
      <c r="N19" s="7"/>
      <c r="O19" s="7"/>
      <c r="P19" s="7"/>
      <c r="Q19" s="7"/>
      <c r="R19" s="7"/>
    </row>
    <row r="20" spans="1:18" ht="20.100000000000001" customHeight="1" x14ac:dyDescent="0.25">
      <c r="A20"/>
      <c r="C20" s="582" t="s">
        <v>669</v>
      </c>
      <c r="D20" s="582"/>
      <c r="E20" s="582"/>
      <c r="F20" s="582"/>
      <c r="G20" s="582"/>
      <c r="H20" s="582"/>
      <c r="I20" s="582"/>
      <c r="J20" s="582"/>
      <c r="K20" s="582"/>
      <c r="L20" s="501"/>
      <c r="M20" s="15"/>
      <c r="N20" s="15"/>
      <c r="O20" s="15"/>
      <c r="P20" s="15"/>
      <c r="Q20" s="15"/>
      <c r="R20" s="15"/>
    </row>
    <row r="21" spans="1:18" s="3" customFormat="1" ht="20.100000000000001" customHeight="1" x14ac:dyDescent="0.25">
      <c r="B21" s="314"/>
      <c r="C21" s="582" t="s">
        <v>310</v>
      </c>
      <c r="D21" s="582"/>
      <c r="E21" s="582"/>
      <c r="F21" s="582"/>
      <c r="G21" s="582"/>
      <c r="H21" s="582"/>
      <c r="I21" s="582"/>
      <c r="J21" s="582"/>
      <c r="K21" s="582"/>
      <c r="L21" s="582"/>
      <c r="M21" s="10"/>
      <c r="N21" s="10"/>
      <c r="O21" s="10"/>
      <c r="P21" s="10"/>
      <c r="Q21" s="10"/>
      <c r="R21" s="10"/>
    </row>
    <row r="22" spans="1:18" s="12" customFormat="1" ht="7.5" customHeight="1" x14ac:dyDescent="0.2">
      <c r="B22" s="314"/>
      <c r="C22" s="13"/>
      <c r="D22" s="13"/>
      <c r="E22" s="13"/>
      <c r="F22" s="13"/>
      <c r="G22" s="13"/>
      <c r="H22" s="13"/>
      <c r="I22" s="13"/>
      <c r="J22" s="13"/>
      <c r="K22" s="13"/>
      <c r="L22" s="14"/>
      <c r="M22" s="14"/>
      <c r="N22" s="14"/>
      <c r="O22" s="14"/>
      <c r="P22" s="14"/>
      <c r="Q22" s="14"/>
      <c r="R22" s="14"/>
    </row>
    <row r="23" spans="1:18" s="12" customFormat="1" ht="7.5" customHeight="1" x14ac:dyDescent="0.2">
      <c r="B23" s="314"/>
      <c r="C23" s="13"/>
      <c r="D23" s="13"/>
      <c r="E23" s="13"/>
      <c r="F23" s="13"/>
      <c r="G23" s="13"/>
      <c r="H23" s="13"/>
      <c r="I23" s="13"/>
      <c r="J23" s="13"/>
      <c r="K23" s="13"/>
      <c r="L23" s="14"/>
      <c r="M23" s="14"/>
      <c r="N23" s="14"/>
      <c r="O23" s="14"/>
      <c r="P23" s="14"/>
      <c r="Q23" s="14"/>
      <c r="R23" s="14"/>
    </row>
    <row r="24" spans="1:18" s="12" customFormat="1" ht="7.5" customHeight="1" x14ac:dyDescent="0.2">
      <c r="B24" s="314"/>
      <c r="C24" s="13"/>
      <c r="D24" s="13"/>
      <c r="E24" s="13"/>
      <c r="F24" s="13"/>
      <c r="G24" s="13"/>
      <c r="H24" s="13"/>
      <c r="I24" s="13"/>
      <c r="J24" s="13"/>
      <c r="K24" s="13"/>
      <c r="L24" s="14"/>
      <c r="M24" s="14"/>
      <c r="N24" s="14"/>
      <c r="O24" s="14"/>
      <c r="P24" s="14"/>
      <c r="Q24" s="14"/>
      <c r="R24" s="14"/>
    </row>
    <row r="25" spans="1:18" s="12" customFormat="1" ht="7.5" customHeight="1" x14ac:dyDescent="0.2">
      <c r="B25" s="314"/>
      <c r="C25" s="13"/>
      <c r="D25" s="13"/>
      <c r="E25" s="13"/>
      <c r="F25" s="13"/>
      <c r="G25" s="13"/>
      <c r="H25" s="13"/>
      <c r="I25" s="13"/>
      <c r="J25" s="13"/>
      <c r="K25" s="13"/>
      <c r="L25" s="14"/>
      <c r="M25" s="14"/>
      <c r="N25" s="14"/>
      <c r="O25" s="14"/>
      <c r="P25" s="14"/>
      <c r="Q25" s="14"/>
      <c r="R25" s="14"/>
    </row>
    <row r="26" spans="1:18" s="12" customFormat="1" ht="7.5" customHeight="1" x14ac:dyDescent="0.2">
      <c r="B26" s="314"/>
      <c r="C26" s="13"/>
      <c r="D26" s="13"/>
      <c r="E26" s="13"/>
      <c r="F26" s="13"/>
      <c r="G26" s="13"/>
      <c r="H26" s="13"/>
      <c r="I26" s="13"/>
      <c r="J26" s="13"/>
      <c r="K26" s="13"/>
      <c r="L26" s="14"/>
      <c r="M26" s="14"/>
      <c r="N26" s="14"/>
      <c r="O26" s="14"/>
      <c r="P26" s="14"/>
      <c r="Q26" s="14"/>
      <c r="R26" s="14"/>
    </row>
    <row r="27" spans="1:18" s="12" customFormat="1" ht="7.5" customHeight="1" x14ac:dyDescent="0.2">
      <c r="B27" s="314"/>
      <c r="C27" s="13"/>
      <c r="D27" s="13"/>
      <c r="E27" s="13"/>
      <c r="F27" s="13"/>
      <c r="G27" s="13"/>
      <c r="H27" s="13"/>
      <c r="I27" s="13"/>
      <c r="J27" s="13"/>
      <c r="K27" s="13"/>
      <c r="L27" s="14"/>
      <c r="M27" s="14"/>
      <c r="N27" s="14"/>
      <c r="O27" s="14"/>
      <c r="P27" s="14"/>
      <c r="Q27" s="14"/>
      <c r="R27" s="14"/>
    </row>
    <row r="28" spans="1:18" s="12" customFormat="1" ht="7.5" customHeight="1" x14ac:dyDescent="0.2">
      <c r="B28" s="314"/>
      <c r="C28" s="13"/>
      <c r="D28" s="13"/>
      <c r="E28" s="13"/>
      <c r="F28" s="13"/>
      <c r="G28" s="13"/>
      <c r="H28" s="13"/>
      <c r="I28" s="13"/>
      <c r="J28" s="13"/>
      <c r="K28" s="13"/>
      <c r="L28" s="14"/>
      <c r="M28" s="14"/>
      <c r="N28" s="14"/>
      <c r="O28" s="14"/>
      <c r="P28" s="14"/>
      <c r="Q28" s="14"/>
      <c r="R28" s="14"/>
    </row>
    <row r="29" spans="1:18" s="12" customFormat="1" ht="7.5" customHeight="1" x14ac:dyDescent="0.2">
      <c r="B29" s="314"/>
      <c r="C29" s="13"/>
      <c r="D29" s="13"/>
      <c r="E29" s="13"/>
      <c r="F29" s="13"/>
      <c r="G29" s="13"/>
      <c r="H29" s="13"/>
      <c r="I29" s="13"/>
      <c r="J29" s="13"/>
      <c r="K29" s="13"/>
      <c r="L29" s="14"/>
      <c r="M29" s="14"/>
      <c r="N29" s="14"/>
      <c r="O29" s="14"/>
      <c r="P29" s="14"/>
      <c r="Q29" s="14"/>
      <c r="R29" s="14"/>
    </row>
    <row r="30" spans="1:18" s="12" customFormat="1" ht="7.5" customHeight="1" x14ac:dyDescent="0.2">
      <c r="B30" s="314"/>
      <c r="C30" s="13"/>
      <c r="D30" s="13"/>
      <c r="E30" s="13"/>
      <c r="F30" s="13"/>
      <c r="G30" s="13"/>
      <c r="H30" s="13"/>
      <c r="I30" s="13"/>
      <c r="J30" s="13"/>
      <c r="K30" s="13"/>
      <c r="L30" s="14"/>
      <c r="M30" s="14"/>
      <c r="N30" s="14"/>
      <c r="O30" s="14"/>
      <c r="P30" s="14"/>
      <c r="Q30" s="14"/>
      <c r="R30" s="14"/>
    </row>
    <row r="31" spans="1:18" s="12" customFormat="1" ht="7.5" customHeight="1" x14ac:dyDescent="0.2">
      <c r="B31" s="314"/>
      <c r="C31" s="13"/>
      <c r="D31" s="13"/>
      <c r="E31" s="13"/>
      <c r="F31" s="13"/>
      <c r="G31" s="13"/>
      <c r="H31" s="13"/>
      <c r="I31" s="13"/>
      <c r="J31" s="13"/>
      <c r="K31" s="13"/>
      <c r="L31" s="14"/>
      <c r="M31" s="14"/>
      <c r="N31" s="14"/>
      <c r="O31" s="14"/>
      <c r="P31" s="14"/>
      <c r="Q31" s="14"/>
      <c r="R31" s="14"/>
    </row>
    <row r="32" spans="1:18" s="12" customFormat="1" ht="7.5" customHeight="1" x14ac:dyDescent="0.2">
      <c r="B32" s="314"/>
      <c r="C32" s="13"/>
      <c r="D32" s="13"/>
      <c r="E32" s="13"/>
      <c r="F32" s="13"/>
      <c r="G32" s="13"/>
      <c r="H32" s="13"/>
      <c r="I32" s="13"/>
      <c r="J32" s="13"/>
      <c r="K32" s="13"/>
      <c r="L32" s="14"/>
      <c r="M32" s="14"/>
      <c r="N32" s="14"/>
      <c r="O32" s="14"/>
      <c r="P32" s="14"/>
      <c r="Q32" s="14"/>
      <c r="R32" s="14"/>
    </row>
    <row r="33" spans="2:18" s="12" customFormat="1" ht="7.5" customHeight="1" x14ac:dyDescent="0.2">
      <c r="B33" s="314"/>
      <c r="C33" s="13"/>
      <c r="D33" s="13"/>
      <c r="E33" s="13"/>
      <c r="F33" s="13"/>
      <c r="G33" s="13"/>
      <c r="H33" s="13"/>
      <c r="I33" s="13"/>
      <c r="J33" s="13"/>
      <c r="K33" s="13"/>
      <c r="L33" s="14"/>
      <c r="M33" s="14"/>
      <c r="N33" s="14"/>
      <c r="O33" s="14"/>
      <c r="P33" s="14"/>
      <c r="Q33" s="14"/>
      <c r="R33" s="14"/>
    </row>
    <row r="34" spans="2:18" s="12" customFormat="1" ht="7.5" customHeight="1" x14ac:dyDescent="0.2">
      <c r="B34" s="314"/>
      <c r="C34" s="13"/>
      <c r="D34" s="13"/>
      <c r="E34" s="13"/>
      <c r="F34" s="13"/>
      <c r="G34" s="13"/>
      <c r="H34" s="13"/>
      <c r="I34" s="13"/>
      <c r="J34" s="13"/>
      <c r="K34" s="13"/>
      <c r="L34" s="14"/>
      <c r="M34" s="14"/>
      <c r="N34" s="14"/>
      <c r="O34" s="14"/>
      <c r="P34" s="14"/>
      <c r="Q34" s="14"/>
      <c r="R34" s="14"/>
    </row>
    <row r="35" spans="2:18" s="12" customFormat="1" ht="7.5" customHeight="1" x14ac:dyDescent="0.2">
      <c r="B35" s="314"/>
      <c r="C35" s="13"/>
      <c r="D35" s="13"/>
      <c r="E35" s="13"/>
      <c r="F35" s="13"/>
      <c r="G35" s="13"/>
      <c r="H35" s="13"/>
      <c r="I35" s="13"/>
      <c r="J35" s="13"/>
      <c r="K35" s="13"/>
      <c r="L35" s="14"/>
      <c r="M35" s="14"/>
      <c r="N35" s="14"/>
      <c r="O35" s="14"/>
      <c r="P35" s="14"/>
      <c r="Q35" s="14"/>
      <c r="R35" s="14"/>
    </row>
    <row r="36" spans="2:18" s="12" customFormat="1" ht="7.5" customHeight="1" x14ac:dyDescent="0.2">
      <c r="B36" s="314"/>
      <c r="C36" s="13"/>
      <c r="D36" s="13"/>
      <c r="E36" s="13"/>
      <c r="F36" s="13"/>
      <c r="G36" s="13"/>
      <c r="H36" s="13"/>
      <c r="I36" s="13"/>
      <c r="J36" s="13"/>
      <c r="K36" s="13"/>
      <c r="L36" s="14"/>
      <c r="M36" s="14"/>
      <c r="N36" s="14"/>
      <c r="O36" s="14"/>
      <c r="P36" s="14"/>
      <c r="Q36" s="14"/>
      <c r="R36" s="14"/>
    </row>
    <row r="37" spans="2:18" s="12" customFormat="1" ht="7.5" customHeight="1" x14ac:dyDescent="0.2">
      <c r="B37" s="314"/>
      <c r="C37" s="13"/>
      <c r="D37" s="13"/>
      <c r="E37" s="13"/>
      <c r="F37" s="13"/>
      <c r="G37" s="13"/>
      <c r="H37" s="13"/>
      <c r="I37" s="13"/>
      <c r="J37" s="13"/>
      <c r="K37" s="13"/>
      <c r="L37" s="14"/>
      <c r="M37" s="14"/>
      <c r="N37" s="14"/>
      <c r="O37" s="14"/>
      <c r="P37" s="14"/>
      <c r="Q37" s="14"/>
      <c r="R37" s="14"/>
    </row>
    <row r="38" spans="2:18" s="12" customFormat="1" ht="7.5" customHeight="1" x14ac:dyDescent="0.2">
      <c r="B38" s="314"/>
      <c r="C38" s="13"/>
      <c r="D38" s="13"/>
      <c r="E38" s="13"/>
      <c r="F38" s="13"/>
      <c r="G38" s="13"/>
      <c r="H38" s="13"/>
      <c r="I38" s="13"/>
      <c r="J38" s="13"/>
      <c r="K38" s="13"/>
      <c r="L38" s="14"/>
      <c r="M38" s="14"/>
      <c r="N38" s="14"/>
      <c r="O38" s="14"/>
      <c r="P38" s="14"/>
      <c r="Q38" s="14"/>
      <c r="R38" s="14"/>
    </row>
    <row r="39" spans="2:18" s="12" customFormat="1" ht="7.5" customHeight="1" x14ac:dyDescent="0.2">
      <c r="B39" s="314"/>
      <c r="C39" s="13"/>
      <c r="D39" s="13"/>
      <c r="E39" s="13"/>
      <c r="F39" s="13"/>
      <c r="G39" s="13"/>
      <c r="H39" s="13"/>
      <c r="I39" s="13"/>
      <c r="J39" s="13"/>
      <c r="K39" s="13"/>
      <c r="L39" s="14"/>
      <c r="M39" s="14"/>
      <c r="N39" s="14"/>
      <c r="O39" s="14"/>
      <c r="P39" s="14"/>
      <c r="Q39" s="14"/>
      <c r="R39" s="14"/>
    </row>
    <row r="40" spans="2:18" s="11" customFormat="1" ht="30" customHeight="1" x14ac:dyDescent="0.2">
      <c r="B40" s="315"/>
      <c r="C40" s="583" t="s">
        <v>152</v>
      </c>
      <c r="D40" s="583"/>
      <c r="E40" s="583"/>
      <c r="F40" s="583"/>
      <c r="G40" s="583"/>
      <c r="H40" s="583"/>
      <c r="I40" s="583"/>
      <c r="J40" s="583"/>
      <c r="K40" s="583"/>
      <c r="L40" s="583"/>
      <c r="M40" s="583"/>
      <c r="N40" s="583"/>
      <c r="O40" s="583"/>
      <c r="P40" s="583"/>
      <c r="Q40" s="583"/>
      <c r="R40" s="583"/>
    </row>
    <row r="42" spans="2:18" ht="27.75" customHeight="1" x14ac:dyDescent="0.2">
      <c r="C42" s="584" t="s">
        <v>157</v>
      </c>
      <c r="D42" s="587" t="s">
        <v>156</v>
      </c>
      <c r="E42" s="588"/>
      <c r="F42" s="588"/>
      <c r="G42" s="588"/>
      <c r="H42" s="588"/>
      <c r="I42" s="588"/>
      <c r="J42" s="588"/>
      <c r="K42" s="588"/>
      <c r="L42" s="588"/>
      <c r="M42" s="588"/>
      <c r="N42" s="588"/>
      <c r="O42" s="588"/>
      <c r="P42" s="588"/>
      <c r="Q42" s="588"/>
      <c r="R42" s="589"/>
    </row>
    <row r="43" spans="2:18" ht="27.75" customHeight="1" x14ac:dyDescent="0.2">
      <c r="C43" s="585"/>
      <c r="D43" s="590">
        <v>2012</v>
      </c>
      <c r="E43" s="591"/>
      <c r="F43" s="592"/>
      <c r="G43" s="590">
        <v>2013</v>
      </c>
      <c r="H43" s="591"/>
      <c r="I43" s="592"/>
      <c r="J43" s="590">
        <v>2014</v>
      </c>
      <c r="K43" s="591"/>
      <c r="L43" s="592"/>
      <c r="M43" s="590">
        <v>2015</v>
      </c>
      <c r="N43" s="591"/>
      <c r="O43" s="592"/>
      <c r="P43" s="590">
        <v>2016</v>
      </c>
      <c r="Q43" s="591"/>
      <c r="R43" s="592"/>
    </row>
    <row r="44" spans="2:18" s="498" customFormat="1" ht="46.5" customHeight="1" x14ac:dyDescent="0.2">
      <c r="C44" s="586"/>
      <c r="D44" s="499" t="s">
        <v>153</v>
      </c>
      <c r="E44" s="497" t="s">
        <v>154</v>
      </c>
      <c r="F44" s="497" t="s">
        <v>155</v>
      </c>
      <c r="G44" s="499" t="s">
        <v>153</v>
      </c>
      <c r="H44" s="497" t="s">
        <v>154</v>
      </c>
      <c r="I44" s="497" t="s">
        <v>155</v>
      </c>
      <c r="J44" s="499" t="s">
        <v>153</v>
      </c>
      <c r="K44" s="497" t="s">
        <v>154</v>
      </c>
      <c r="L44" s="497" t="s">
        <v>155</v>
      </c>
      <c r="M44" s="499" t="s">
        <v>153</v>
      </c>
      <c r="N44" s="497" t="s">
        <v>154</v>
      </c>
      <c r="O44" s="497" t="s">
        <v>155</v>
      </c>
      <c r="P44" s="499" t="s">
        <v>153</v>
      </c>
      <c r="Q44" s="497" t="s">
        <v>154</v>
      </c>
      <c r="R44" s="497" t="s">
        <v>155</v>
      </c>
    </row>
    <row r="45" spans="2:18" ht="45" customHeight="1" x14ac:dyDescent="0.2">
      <c r="C45" s="8" t="s">
        <v>158</v>
      </c>
      <c r="D45" s="542">
        <v>981611</v>
      </c>
      <c r="E45" s="542">
        <v>346660</v>
      </c>
      <c r="F45" s="542">
        <v>1328271</v>
      </c>
      <c r="G45" s="542">
        <v>1104754</v>
      </c>
      <c r="H45" s="542">
        <v>279855</v>
      </c>
      <c r="I45" s="542">
        <v>1384609</v>
      </c>
      <c r="J45" s="542">
        <v>1146815</v>
      </c>
      <c r="K45" s="542">
        <v>279334</v>
      </c>
      <c r="L45" s="542">
        <v>1426149</v>
      </c>
      <c r="M45" s="542">
        <v>1250941</v>
      </c>
      <c r="N45" s="542">
        <v>343459</v>
      </c>
      <c r="O45" s="542">
        <v>1594400</v>
      </c>
      <c r="P45" s="542">
        <v>1170333</v>
      </c>
      <c r="Q45" s="542">
        <v>350916</v>
      </c>
      <c r="R45" s="542">
        <v>1521249</v>
      </c>
    </row>
    <row r="46" spans="2:18" ht="45" customHeight="1" x14ac:dyDescent="0.2">
      <c r="C46" s="8" t="s">
        <v>159</v>
      </c>
      <c r="D46" s="542">
        <v>997571</v>
      </c>
      <c r="E46" s="542">
        <v>350229</v>
      </c>
      <c r="F46" s="542">
        <v>1347800</v>
      </c>
      <c r="G46" s="542">
        <v>1268440</v>
      </c>
      <c r="H46" s="542">
        <v>350503</v>
      </c>
      <c r="I46" s="542">
        <v>1618943</v>
      </c>
      <c r="J46" s="542">
        <v>1352184</v>
      </c>
      <c r="K46" s="542">
        <v>356071</v>
      </c>
      <c r="L46" s="542">
        <v>1708255</v>
      </c>
      <c r="M46" s="542">
        <v>1383343</v>
      </c>
      <c r="N46" s="542">
        <v>368037</v>
      </c>
      <c r="O46" s="542">
        <v>1751380</v>
      </c>
      <c r="P46" s="542">
        <v>1240633</v>
      </c>
      <c r="Q46" s="542">
        <v>390644</v>
      </c>
      <c r="R46" s="542">
        <v>1631277</v>
      </c>
    </row>
    <row r="47" spans="2:18" ht="45" customHeight="1" x14ac:dyDescent="0.2">
      <c r="C47" s="8" t="s">
        <v>160</v>
      </c>
      <c r="D47" s="542">
        <v>1460563</v>
      </c>
      <c r="E47" s="542">
        <v>460066</v>
      </c>
      <c r="F47" s="542">
        <v>1920629</v>
      </c>
      <c r="G47" s="542">
        <v>1841154</v>
      </c>
      <c r="H47" s="542">
        <v>371462</v>
      </c>
      <c r="I47" s="542">
        <v>2212616</v>
      </c>
      <c r="J47" s="542">
        <v>1851980</v>
      </c>
      <c r="K47" s="542">
        <v>345905</v>
      </c>
      <c r="L47" s="542">
        <v>2197885</v>
      </c>
      <c r="M47" s="542">
        <v>1895940</v>
      </c>
      <c r="N47" s="542">
        <v>374022</v>
      </c>
      <c r="O47" s="542">
        <v>2269962</v>
      </c>
      <c r="P47" s="542">
        <v>1652511</v>
      </c>
      <c r="Q47" s="542">
        <v>381960</v>
      </c>
      <c r="R47" s="542">
        <v>2034471</v>
      </c>
    </row>
    <row r="48" spans="2:18" ht="45" customHeight="1" x14ac:dyDescent="0.2">
      <c r="C48" s="8" t="s">
        <v>161</v>
      </c>
      <c r="D48" s="542">
        <v>2168715</v>
      </c>
      <c r="E48" s="542">
        <v>434195</v>
      </c>
      <c r="F48" s="542">
        <v>2602910</v>
      </c>
      <c r="G48" s="542">
        <v>2451031</v>
      </c>
      <c r="H48" s="542">
        <v>445048</v>
      </c>
      <c r="I48" s="542">
        <v>2896079</v>
      </c>
      <c r="J48" s="542">
        <v>2652071</v>
      </c>
      <c r="K48" s="542">
        <v>358556</v>
      </c>
      <c r="L48" s="542">
        <v>3010627</v>
      </c>
      <c r="M48" s="542">
        <v>2437263</v>
      </c>
      <c r="N48" s="542">
        <v>331219</v>
      </c>
      <c r="O48" s="542">
        <v>2768482</v>
      </c>
      <c r="P48" s="542">
        <v>1753045</v>
      </c>
      <c r="Q48" s="542">
        <v>466574</v>
      </c>
      <c r="R48" s="542">
        <v>2219619</v>
      </c>
    </row>
    <row r="49" spans="3:18" ht="45" customHeight="1" x14ac:dyDescent="0.2">
      <c r="C49" s="8" t="s">
        <v>162</v>
      </c>
      <c r="D49" s="542">
        <v>3232926</v>
      </c>
      <c r="E49" s="542">
        <v>465190</v>
      </c>
      <c r="F49" s="542">
        <v>3698116</v>
      </c>
      <c r="G49" s="542">
        <v>3810236</v>
      </c>
      <c r="H49" s="542">
        <v>463236</v>
      </c>
      <c r="I49" s="542">
        <v>4273472</v>
      </c>
      <c r="J49" s="542">
        <v>3900096</v>
      </c>
      <c r="K49" s="542">
        <v>430837</v>
      </c>
      <c r="L49" s="542">
        <v>4330933</v>
      </c>
      <c r="M49" s="542">
        <v>3804158</v>
      </c>
      <c r="N49" s="542">
        <v>383628</v>
      </c>
      <c r="O49" s="542">
        <v>4187786</v>
      </c>
      <c r="P49" s="542">
        <v>2485411</v>
      </c>
      <c r="Q49" s="542">
        <v>543963</v>
      </c>
      <c r="R49" s="542">
        <v>3029374</v>
      </c>
    </row>
    <row r="50" spans="3:18" ht="45" customHeight="1" x14ac:dyDescent="0.2">
      <c r="C50" s="8" t="s">
        <v>163</v>
      </c>
      <c r="D50" s="542">
        <v>3882592</v>
      </c>
      <c r="E50" s="542">
        <v>549766</v>
      </c>
      <c r="F50" s="542">
        <v>4432358</v>
      </c>
      <c r="G50" s="542">
        <v>4073906</v>
      </c>
      <c r="H50" s="542">
        <v>532770</v>
      </c>
      <c r="I50" s="542">
        <v>4606676</v>
      </c>
      <c r="J50" s="542">
        <v>4335075</v>
      </c>
      <c r="K50" s="542">
        <v>459487</v>
      </c>
      <c r="L50" s="542">
        <v>4794562</v>
      </c>
      <c r="M50" s="542">
        <v>4123109</v>
      </c>
      <c r="N50" s="542">
        <v>359512</v>
      </c>
      <c r="O50" s="542">
        <v>4482621</v>
      </c>
      <c r="P50" s="542">
        <v>2438293</v>
      </c>
      <c r="Q50" s="542">
        <v>463846</v>
      </c>
      <c r="R50" s="542">
        <v>2902139</v>
      </c>
    </row>
    <row r="51" spans="3:18" ht="45" customHeight="1" x14ac:dyDescent="0.2">
      <c r="C51" s="8" t="s">
        <v>164</v>
      </c>
      <c r="D51" s="542">
        <v>4571389</v>
      </c>
      <c r="E51" s="542">
        <v>801974</v>
      </c>
      <c r="F51" s="542">
        <v>5373363</v>
      </c>
      <c r="G51" s="542">
        <v>4593511</v>
      </c>
      <c r="H51" s="542">
        <v>589959</v>
      </c>
      <c r="I51" s="542">
        <v>5183470</v>
      </c>
      <c r="J51" s="542">
        <v>5214519</v>
      </c>
      <c r="K51" s="542">
        <v>615088</v>
      </c>
      <c r="L51" s="542">
        <v>5829607</v>
      </c>
      <c r="M51" s="542">
        <v>5480502</v>
      </c>
      <c r="N51" s="542">
        <v>650711</v>
      </c>
      <c r="O51" s="542">
        <v>6131213</v>
      </c>
      <c r="P51" s="542">
        <v>3468202</v>
      </c>
      <c r="Q51" s="542">
        <v>743328</v>
      </c>
      <c r="R51" s="542">
        <v>4211530</v>
      </c>
    </row>
    <row r="52" spans="3:18" ht="45" customHeight="1" x14ac:dyDescent="0.2">
      <c r="C52" s="8" t="s">
        <v>165</v>
      </c>
      <c r="D52" s="542">
        <v>4470202</v>
      </c>
      <c r="E52" s="542">
        <v>697059</v>
      </c>
      <c r="F52" s="542">
        <v>5167261</v>
      </c>
      <c r="G52" s="542">
        <v>4945999</v>
      </c>
      <c r="H52" s="542">
        <v>583097</v>
      </c>
      <c r="I52" s="542">
        <v>5529096</v>
      </c>
      <c r="J52" s="542">
        <v>5283333</v>
      </c>
      <c r="K52" s="542">
        <v>533644</v>
      </c>
      <c r="L52" s="542">
        <v>5816977</v>
      </c>
      <c r="M52" s="542">
        <v>5130967</v>
      </c>
      <c r="N52" s="542">
        <v>525116</v>
      </c>
      <c r="O52" s="542">
        <v>5656083</v>
      </c>
      <c r="P52" s="542">
        <v>3183003</v>
      </c>
      <c r="Q52" s="542">
        <v>526500</v>
      </c>
      <c r="R52" s="542">
        <v>3709503</v>
      </c>
    </row>
    <row r="53" spans="3:18" ht="45" customHeight="1" x14ac:dyDescent="0.2">
      <c r="C53" s="8" t="s">
        <v>166</v>
      </c>
      <c r="D53" s="542">
        <v>3991415</v>
      </c>
      <c r="E53" s="542">
        <v>543523</v>
      </c>
      <c r="F53" s="542">
        <v>4534938</v>
      </c>
      <c r="G53" s="542">
        <v>4266133</v>
      </c>
      <c r="H53" s="542">
        <v>440483</v>
      </c>
      <c r="I53" s="542">
        <v>4706616</v>
      </c>
      <c r="J53" s="542">
        <v>4352429</v>
      </c>
      <c r="K53" s="542">
        <v>420822</v>
      </c>
      <c r="L53" s="542">
        <v>4773251</v>
      </c>
      <c r="M53" s="542">
        <v>4251870</v>
      </c>
      <c r="N53" s="542">
        <v>456162</v>
      </c>
      <c r="O53" s="542">
        <v>4708032</v>
      </c>
      <c r="P53" s="542">
        <v>2855397</v>
      </c>
      <c r="Q53" s="542">
        <v>556757</v>
      </c>
      <c r="R53" s="542">
        <v>3412154</v>
      </c>
    </row>
    <row r="54" spans="3:18" ht="45" customHeight="1" x14ac:dyDescent="0.2">
      <c r="C54" s="8" t="s">
        <v>167</v>
      </c>
      <c r="D54" s="542">
        <v>3050981</v>
      </c>
      <c r="E54" s="542">
        <v>491294</v>
      </c>
      <c r="F54" s="542">
        <v>3542275</v>
      </c>
      <c r="G54" s="542">
        <v>3402460</v>
      </c>
      <c r="H54" s="542">
        <v>376660</v>
      </c>
      <c r="I54" s="542">
        <v>3779120</v>
      </c>
      <c r="J54" s="542">
        <v>3439554</v>
      </c>
      <c r="K54" s="542">
        <v>381732</v>
      </c>
      <c r="L54" s="542">
        <v>3821286</v>
      </c>
      <c r="M54" s="542">
        <v>3301194</v>
      </c>
      <c r="N54" s="542">
        <v>387490</v>
      </c>
      <c r="O54" s="542">
        <v>3688684</v>
      </c>
      <c r="P54" s="542">
        <v>2449948</v>
      </c>
      <c r="Q54" s="542">
        <v>403482</v>
      </c>
      <c r="R54" s="542">
        <v>2853430</v>
      </c>
    </row>
    <row r="55" spans="3:18" ht="45" customHeight="1" x14ac:dyDescent="0.2">
      <c r="C55" s="8" t="s">
        <v>168</v>
      </c>
      <c r="D55" s="542">
        <v>1631647</v>
      </c>
      <c r="E55" s="542">
        <v>389438</v>
      </c>
      <c r="F55" s="542">
        <v>2021085</v>
      </c>
      <c r="G55" s="542">
        <v>1709479</v>
      </c>
      <c r="H55" s="542">
        <v>258264</v>
      </c>
      <c r="I55" s="542">
        <v>1967743</v>
      </c>
      <c r="J55" s="542">
        <v>1729803</v>
      </c>
      <c r="K55" s="542">
        <v>295936</v>
      </c>
      <c r="L55" s="542">
        <v>2025739</v>
      </c>
      <c r="M55" s="542">
        <v>1720554</v>
      </c>
      <c r="N55" s="542">
        <v>334995</v>
      </c>
      <c r="O55" s="542">
        <v>2055549</v>
      </c>
      <c r="P55" s="542">
        <v>1353280</v>
      </c>
      <c r="Q55" s="542">
        <v>346669</v>
      </c>
      <c r="R55" s="542">
        <v>1699949</v>
      </c>
    </row>
    <row r="56" spans="3:18" ht="45" customHeight="1" x14ac:dyDescent="0.2">
      <c r="C56" s="8" t="s">
        <v>169</v>
      </c>
      <c r="D56" s="542">
        <v>1343220</v>
      </c>
      <c r="E56" s="542">
        <v>402999</v>
      </c>
      <c r="F56" s="542">
        <v>1746219</v>
      </c>
      <c r="G56" s="542">
        <v>1442995</v>
      </c>
      <c r="H56" s="542">
        <v>259336</v>
      </c>
      <c r="I56" s="542">
        <v>1702331</v>
      </c>
      <c r="J56" s="542">
        <v>1580041</v>
      </c>
      <c r="K56" s="542">
        <v>311934</v>
      </c>
      <c r="L56" s="542">
        <v>1891975</v>
      </c>
      <c r="M56" s="542">
        <v>1464791</v>
      </c>
      <c r="N56" s="542">
        <v>355086</v>
      </c>
      <c r="O56" s="542">
        <v>1819877</v>
      </c>
      <c r="P56" s="542">
        <v>1302157</v>
      </c>
      <c r="Q56" s="542">
        <v>379828</v>
      </c>
      <c r="R56" s="542">
        <v>1681985</v>
      </c>
    </row>
    <row r="57" spans="3:18" ht="45" customHeight="1" x14ac:dyDescent="0.2">
      <c r="C57" s="9" t="s">
        <v>170</v>
      </c>
      <c r="D57" s="543">
        <v>31782832</v>
      </c>
      <c r="E57" s="543">
        <v>5932393</v>
      </c>
      <c r="F57" s="543">
        <v>37715225</v>
      </c>
      <c r="G57" s="543">
        <v>34910098</v>
      </c>
      <c r="H57" s="543">
        <v>4950673</v>
      </c>
      <c r="I57" s="543">
        <v>39860771</v>
      </c>
      <c r="J57" s="543">
        <v>36837900</v>
      </c>
      <c r="K57" s="543">
        <v>4789346</v>
      </c>
      <c r="L57" s="543">
        <v>41627246</v>
      </c>
      <c r="M57" s="543">
        <v>36244632</v>
      </c>
      <c r="N57" s="543">
        <v>4869437</v>
      </c>
      <c r="O57" s="543">
        <v>41114069</v>
      </c>
      <c r="P57" s="543">
        <v>25352213</v>
      </c>
      <c r="Q57" s="543">
        <v>5554467</v>
      </c>
      <c r="R57" s="543">
        <v>30906680</v>
      </c>
    </row>
    <row r="59" spans="3:18" ht="20.100000000000001" customHeight="1" x14ac:dyDescent="0.25">
      <c r="C59" s="500" t="s">
        <v>669</v>
      </c>
    </row>
    <row r="60" spans="3:18" ht="20.100000000000001" customHeight="1" x14ac:dyDescent="0.25">
      <c r="C60" s="582" t="s">
        <v>310</v>
      </c>
      <c r="D60" s="582"/>
      <c r="E60" s="582"/>
      <c r="F60" s="582"/>
      <c r="G60" s="582"/>
      <c r="H60" s="582"/>
      <c r="I60" s="582"/>
      <c r="J60" s="582"/>
      <c r="K60" s="582"/>
      <c r="L60" s="582"/>
    </row>
  </sheetData>
  <mergeCells count="19">
    <mergeCell ref="C1:R1"/>
    <mergeCell ref="D3:R3"/>
    <mergeCell ref="D4:F4"/>
    <mergeCell ref="G4:I4"/>
    <mergeCell ref="J4:L4"/>
    <mergeCell ref="M4:O4"/>
    <mergeCell ref="P4:R4"/>
    <mergeCell ref="C60:L60"/>
    <mergeCell ref="C20:K20"/>
    <mergeCell ref="C21:L21"/>
    <mergeCell ref="C40:R40"/>
    <mergeCell ref="C3:C5"/>
    <mergeCell ref="C42:C44"/>
    <mergeCell ref="D42:R42"/>
    <mergeCell ref="D43:F43"/>
    <mergeCell ref="J43:L43"/>
    <mergeCell ref="M43:O43"/>
    <mergeCell ref="P43:R43"/>
    <mergeCell ref="G43:I43"/>
  </mergeCells>
  <printOptions horizontalCentered="1"/>
  <pageMargins left="0.70866141732283472" right="0.70866141732283472" top="0.74803149606299213" bottom="0.74803149606299213" header="0.31496062992125984" footer="0.31496062992125984"/>
  <pageSetup paperSize="9" scale="55" orientation="landscape" r:id="rId1"/>
  <headerFooter scaleWithDoc="0" alignWithMargins="0"/>
  <rowBreaks count="1" manualBreakCount="1">
    <brk id="39" min="2"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L20"/>
  <sheetViews>
    <sheetView view="pageBreakPreview" zoomScaleSheetLayoutView="100" workbookViewId="0"/>
  </sheetViews>
  <sheetFormatPr defaultColWidth="9.140625" defaultRowHeight="12.75" x14ac:dyDescent="0.2"/>
  <cols>
    <col min="1" max="1" width="9.140625" style="314"/>
    <col min="2" max="11" width="10.7109375" customWidth="1"/>
    <col min="12" max="12" width="10" customWidth="1"/>
  </cols>
  <sheetData>
    <row r="1" spans="1:12" ht="30" customHeight="1" x14ac:dyDescent="0.2">
      <c r="B1" s="595" t="s">
        <v>171</v>
      </c>
      <c r="C1" s="595"/>
      <c r="D1" s="595"/>
      <c r="E1" s="595"/>
      <c r="F1" s="595"/>
      <c r="G1" s="595"/>
      <c r="H1" s="595"/>
      <c r="I1" s="595"/>
      <c r="J1" s="595"/>
      <c r="K1" s="595"/>
      <c r="L1" s="595"/>
    </row>
    <row r="2" spans="1:12" s="16" customFormat="1" ht="14.25" customHeight="1" x14ac:dyDescent="0.2">
      <c r="A2" s="314"/>
      <c r="B2" s="17"/>
    </row>
    <row r="3" spans="1:12" ht="15" customHeight="1" x14ac:dyDescent="0.2">
      <c r="B3" s="600" t="s">
        <v>157</v>
      </c>
      <c r="C3" s="596" t="s">
        <v>156</v>
      </c>
      <c r="D3" s="597"/>
      <c r="E3" s="597"/>
      <c r="F3" s="597"/>
      <c r="G3" s="597"/>
      <c r="H3" s="597"/>
      <c r="I3" s="597"/>
      <c r="J3" s="597"/>
      <c r="K3" s="597"/>
      <c r="L3" s="598"/>
    </row>
    <row r="4" spans="1:12" s="422" customFormat="1" ht="20.25" customHeight="1" x14ac:dyDescent="0.2">
      <c r="B4" s="601"/>
      <c r="C4" s="423">
        <v>2007</v>
      </c>
      <c r="D4" s="423">
        <v>2008</v>
      </c>
      <c r="E4" s="423">
        <v>2009</v>
      </c>
      <c r="F4" s="423">
        <v>2010</v>
      </c>
      <c r="G4" s="423">
        <v>2011</v>
      </c>
      <c r="H4" s="423">
        <v>2012</v>
      </c>
      <c r="I4" s="423">
        <v>2013</v>
      </c>
      <c r="J4" s="423">
        <v>2014</v>
      </c>
      <c r="K4" s="423">
        <v>2015</v>
      </c>
      <c r="L4" s="423">
        <v>2016</v>
      </c>
    </row>
    <row r="5" spans="1:12" s="422" customFormat="1" ht="20.25" customHeight="1" x14ac:dyDescent="0.2">
      <c r="B5" s="510" t="s">
        <v>158</v>
      </c>
      <c r="C5" s="424">
        <v>2398</v>
      </c>
      <c r="D5" s="424">
        <v>7464</v>
      </c>
      <c r="E5" s="424">
        <v>7731</v>
      </c>
      <c r="F5" s="424">
        <v>7100</v>
      </c>
      <c r="G5" s="424">
        <v>12998</v>
      </c>
      <c r="H5" s="424">
        <v>6706</v>
      </c>
      <c r="I5" s="424">
        <v>21853</v>
      </c>
      <c r="J5" s="424">
        <v>15453</v>
      </c>
      <c r="K5" s="424">
        <v>13974</v>
      </c>
      <c r="L5" s="424">
        <v>4041</v>
      </c>
    </row>
    <row r="6" spans="1:12" s="422" customFormat="1" ht="20.25" customHeight="1" x14ac:dyDescent="0.2">
      <c r="B6" s="510" t="s">
        <v>159</v>
      </c>
      <c r="C6" s="424">
        <v>2556</v>
      </c>
      <c r="D6" s="424">
        <v>3979</v>
      </c>
      <c r="E6" s="424">
        <v>2038</v>
      </c>
      <c r="F6" s="424">
        <v>8419</v>
      </c>
      <c r="G6" s="424">
        <v>18793</v>
      </c>
      <c r="H6" s="424">
        <v>8215</v>
      </c>
      <c r="I6" s="424">
        <v>15488</v>
      </c>
      <c r="J6" s="424">
        <v>10917</v>
      </c>
      <c r="K6" s="424">
        <v>12514</v>
      </c>
      <c r="L6" s="424">
        <v>3965</v>
      </c>
    </row>
    <row r="7" spans="1:12" s="422" customFormat="1" ht="20.25" customHeight="1" x14ac:dyDescent="0.2">
      <c r="B7" s="510" t="s">
        <v>160</v>
      </c>
      <c r="C7" s="424">
        <v>15241</v>
      </c>
      <c r="D7" s="424">
        <v>16074</v>
      </c>
      <c r="E7" s="424">
        <v>24005</v>
      </c>
      <c r="F7" s="424">
        <v>27362</v>
      </c>
      <c r="G7" s="424">
        <v>48145</v>
      </c>
      <c r="H7" s="424">
        <v>21721</v>
      </c>
      <c r="I7" s="424">
        <v>40405</v>
      </c>
      <c r="J7" s="424">
        <v>16701</v>
      </c>
      <c r="K7" s="424">
        <v>24962</v>
      </c>
      <c r="L7" s="424">
        <v>21660</v>
      </c>
    </row>
    <row r="8" spans="1:12" s="422" customFormat="1" ht="20.25" customHeight="1" x14ac:dyDescent="0.2">
      <c r="B8" s="510" t="s">
        <v>161</v>
      </c>
      <c r="C8" s="424">
        <v>52067</v>
      </c>
      <c r="D8" s="424">
        <v>52495</v>
      </c>
      <c r="E8" s="424">
        <v>83698</v>
      </c>
      <c r="F8" s="424">
        <v>99248</v>
      </c>
      <c r="G8" s="424">
        <v>122211</v>
      </c>
      <c r="H8" s="424">
        <v>88537</v>
      </c>
      <c r="I8" s="424">
        <v>137605</v>
      </c>
      <c r="J8" s="424">
        <v>104964</v>
      </c>
      <c r="K8" s="424">
        <v>114747</v>
      </c>
      <c r="L8" s="424">
        <v>46367</v>
      </c>
    </row>
    <row r="9" spans="1:12" s="422" customFormat="1" ht="20.25" customHeight="1" x14ac:dyDescent="0.2">
      <c r="B9" s="510" t="s">
        <v>162</v>
      </c>
      <c r="C9" s="424">
        <v>113508</v>
      </c>
      <c r="D9" s="424">
        <v>155763</v>
      </c>
      <c r="E9" s="424">
        <v>173886</v>
      </c>
      <c r="F9" s="424">
        <v>205116</v>
      </c>
      <c r="G9" s="424">
        <v>234893</v>
      </c>
      <c r="H9" s="424">
        <v>236924</v>
      </c>
      <c r="I9" s="424">
        <v>232944</v>
      </c>
      <c r="J9" s="424">
        <v>202729</v>
      </c>
      <c r="K9" s="424">
        <v>188855</v>
      </c>
      <c r="L9" s="424">
        <v>96034</v>
      </c>
    </row>
    <row r="10" spans="1:12" s="422" customFormat="1" ht="20.25" customHeight="1" x14ac:dyDescent="0.2">
      <c r="B10" s="510" t="s">
        <v>163</v>
      </c>
      <c r="C10" s="424">
        <v>159880</v>
      </c>
      <c r="D10" s="424">
        <v>149719</v>
      </c>
      <c r="E10" s="424">
        <v>203279</v>
      </c>
      <c r="F10" s="424">
        <v>246251</v>
      </c>
      <c r="G10" s="424">
        <v>244207</v>
      </c>
      <c r="H10" s="424">
        <v>271396</v>
      </c>
      <c r="I10" s="424">
        <v>221783</v>
      </c>
      <c r="J10" s="424">
        <v>212714</v>
      </c>
      <c r="K10" s="424">
        <v>226200</v>
      </c>
      <c r="L10" s="424">
        <v>104350</v>
      </c>
    </row>
    <row r="11" spans="1:12" s="422" customFormat="1" ht="20.25" customHeight="1" x14ac:dyDescent="0.2">
      <c r="B11" s="510" t="s">
        <v>164</v>
      </c>
      <c r="C11" s="424">
        <v>159333</v>
      </c>
      <c r="D11" s="424">
        <v>214942</v>
      </c>
      <c r="E11" s="424">
        <v>238193</v>
      </c>
      <c r="F11" s="424">
        <v>208556</v>
      </c>
      <c r="G11" s="424">
        <v>310758</v>
      </c>
      <c r="H11" s="424">
        <v>326337</v>
      </c>
      <c r="I11" s="424">
        <v>295937</v>
      </c>
      <c r="J11" s="424">
        <v>291479</v>
      </c>
      <c r="K11" s="424">
        <v>251248</v>
      </c>
      <c r="L11" s="424">
        <v>69574</v>
      </c>
    </row>
    <row r="12" spans="1:12" s="422" customFormat="1" ht="20.25" customHeight="1" x14ac:dyDescent="0.2">
      <c r="B12" s="510" t="s">
        <v>165</v>
      </c>
      <c r="C12" s="424">
        <v>176037</v>
      </c>
      <c r="D12" s="424">
        <v>220570</v>
      </c>
      <c r="E12" s="424">
        <v>260535</v>
      </c>
      <c r="F12" s="424">
        <v>246677</v>
      </c>
      <c r="G12" s="424">
        <v>326367</v>
      </c>
      <c r="H12" s="424">
        <v>319546</v>
      </c>
      <c r="I12" s="424">
        <v>315626</v>
      </c>
      <c r="J12" s="424">
        <v>284514</v>
      </c>
      <c r="K12" s="424">
        <v>247621</v>
      </c>
      <c r="L12" s="424">
        <v>84306</v>
      </c>
    </row>
    <row r="13" spans="1:12" s="422" customFormat="1" ht="20.25" customHeight="1" x14ac:dyDescent="0.2">
      <c r="B13" s="510" t="s">
        <v>166</v>
      </c>
      <c r="C13" s="424">
        <v>174482</v>
      </c>
      <c r="D13" s="424">
        <v>224308</v>
      </c>
      <c r="E13" s="424">
        <v>244408</v>
      </c>
      <c r="F13" s="424">
        <v>234933</v>
      </c>
      <c r="G13" s="424">
        <v>320661</v>
      </c>
      <c r="H13" s="424">
        <v>312275</v>
      </c>
      <c r="I13" s="424">
        <v>304676</v>
      </c>
      <c r="J13" s="424">
        <v>271349</v>
      </c>
      <c r="K13" s="424">
        <v>248214</v>
      </c>
      <c r="L13" s="424">
        <v>84518</v>
      </c>
    </row>
    <row r="14" spans="1:12" s="422" customFormat="1" ht="20.25" customHeight="1" x14ac:dyDescent="0.2">
      <c r="B14" s="510" t="s">
        <v>167</v>
      </c>
      <c r="C14" s="424">
        <v>161212</v>
      </c>
      <c r="D14" s="424">
        <v>210989</v>
      </c>
      <c r="E14" s="424">
        <v>243514</v>
      </c>
      <c r="F14" s="424">
        <v>234096</v>
      </c>
      <c r="G14" s="424">
        <v>303589</v>
      </c>
      <c r="H14" s="424">
        <v>274769</v>
      </c>
      <c r="I14" s="424">
        <v>343172</v>
      </c>
      <c r="J14" s="424">
        <v>298008</v>
      </c>
      <c r="K14" s="424">
        <v>222569</v>
      </c>
      <c r="L14" s="424">
        <v>80478</v>
      </c>
    </row>
    <row r="15" spans="1:12" s="422" customFormat="1" ht="20.25" customHeight="1" x14ac:dyDescent="0.2">
      <c r="B15" s="510" t="s">
        <v>168</v>
      </c>
      <c r="C15" s="424">
        <v>70653</v>
      </c>
      <c r="D15" s="424">
        <v>76099</v>
      </c>
      <c r="E15" s="424">
        <v>71082</v>
      </c>
      <c r="F15" s="424">
        <v>96909</v>
      </c>
      <c r="G15" s="424">
        <v>155023</v>
      </c>
      <c r="H15" s="424">
        <v>127961</v>
      </c>
      <c r="I15" s="424">
        <v>114250</v>
      </c>
      <c r="J15" s="424">
        <v>80806</v>
      </c>
      <c r="K15" s="424">
        <v>75058</v>
      </c>
      <c r="L15" s="424">
        <v>17524</v>
      </c>
    </row>
    <row r="16" spans="1:12" s="422" customFormat="1" ht="20.25" customHeight="1" x14ac:dyDescent="0.2">
      <c r="B16" s="510" t="s">
        <v>169</v>
      </c>
      <c r="C16" s="424">
        <v>5216</v>
      </c>
      <c r="D16" s="424">
        <v>13267</v>
      </c>
      <c r="E16" s="424">
        <v>20833</v>
      </c>
      <c r="F16" s="424">
        <v>18637</v>
      </c>
      <c r="G16" s="424">
        <v>17518</v>
      </c>
      <c r="H16" s="424">
        <v>22938</v>
      </c>
      <c r="I16" s="424">
        <v>22124</v>
      </c>
      <c r="J16" s="424">
        <v>26368</v>
      </c>
      <c r="K16" s="424">
        <v>9733</v>
      </c>
      <c r="L16" s="424">
        <v>5074</v>
      </c>
    </row>
    <row r="17" spans="2:12" s="422" customFormat="1" ht="20.25" customHeight="1" x14ac:dyDescent="0.2">
      <c r="B17" s="425" t="s">
        <v>170</v>
      </c>
      <c r="C17" s="426">
        <v>1092583</v>
      </c>
      <c r="D17" s="426">
        <v>1345669</v>
      </c>
      <c r="E17" s="426">
        <v>1573202</v>
      </c>
      <c r="F17" s="426">
        <v>1633304</v>
      </c>
      <c r="G17" s="426">
        <v>2115163</v>
      </c>
      <c r="H17" s="426">
        <v>2017325</v>
      </c>
      <c r="I17" s="426">
        <v>2065863</v>
      </c>
      <c r="J17" s="426">
        <v>1816002</v>
      </c>
      <c r="K17" s="426">
        <v>1635695</v>
      </c>
      <c r="L17" s="426">
        <v>617891</v>
      </c>
    </row>
    <row r="18" spans="2:12" ht="20.25" customHeight="1" x14ac:dyDescent="0.2"/>
    <row r="19" spans="2:12" ht="18.75" customHeight="1" x14ac:dyDescent="0.2">
      <c r="B19" s="599" t="s">
        <v>669</v>
      </c>
      <c r="C19" s="599"/>
      <c r="D19" s="599"/>
      <c r="E19" s="599"/>
      <c r="F19" s="599"/>
      <c r="G19" s="599"/>
      <c r="H19" s="599"/>
      <c r="I19" s="599"/>
      <c r="J19" s="599"/>
      <c r="K19" s="599"/>
      <c r="L19" s="599"/>
    </row>
    <row r="20" spans="2:12" x14ac:dyDescent="0.2">
      <c r="B20" s="554"/>
      <c r="C20" s="554"/>
      <c r="D20" s="554"/>
      <c r="E20" s="554"/>
      <c r="F20" s="554"/>
      <c r="G20" s="554"/>
      <c r="H20" s="554"/>
      <c r="I20" s="554"/>
      <c r="J20" s="554"/>
      <c r="K20" s="554"/>
      <c r="L20" s="554"/>
    </row>
  </sheetData>
  <mergeCells count="4">
    <mergeCell ref="B1:L1"/>
    <mergeCell ref="C3:L3"/>
    <mergeCell ref="B19:L19"/>
    <mergeCell ref="B3:B4"/>
  </mergeCells>
  <pageMargins left="0.70866141732283472" right="0.70866141732283472" top="0.74803149606299213" bottom="0.74803149606299213" header="0.31496062992125984" footer="0.31496062992125984"/>
  <pageSetup paperSize="9"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DD8E6"/>
  </sheetPr>
  <dimension ref="A1:R241"/>
  <sheetViews>
    <sheetView view="pageBreakPreview" zoomScaleSheetLayoutView="100" workbookViewId="0">
      <selection activeCell="S3" sqref="S3"/>
    </sheetView>
  </sheetViews>
  <sheetFormatPr defaultColWidth="9.140625" defaultRowHeight="12.75" x14ac:dyDescent="0.2"/>
  <cols>
    <col min="1" max="1" width="9.140625" style="314"/>
    <col min="2" max="2" width="38.7109375" customWidth="1"/>
    <col min="3" max="17" width="9.140625" bestFit="1" customWidth="1"/>
  </cols>
  <sheetData>
    <row r="1" spans="1:18" ht="16.5" customHeight="1" x14ac:dyDescent="0.2">
      <c r="B1" s="602" t="s">
        <v>172</v>
      </c>
      <c r="C1" s="602"/>
      <c r="D1" s="602"/>
      <c r="E1" s="602"/>
      <c r="F1" s="602"/>
      <c r="G1" s="602"/>
      <c r="H1" s="602"/>
      <c r="I1" s="602"/>
      <c r="J1" s="602"/>
      <c r="K1" s="602"/>
      <c r="L1" s="602"/>
      <c r="M1" s="602"/>
      <c r="N1" s="602"/>
      <c r="O1" s="602"/>
      <c r="P1" s="602"/>
      <c r="Q1" s="602"/>
      <c r="R1" s="602"/>
    </row>
    <row r="2" spans="1:18" s="18" customFormat="1" ht="6" customHeight="1" x14ac:dyDescent="0.2">
      <c r="A2" s="314"/>
      <c r="B2" s="19"/>
    </row>
    <row r="3" spans="1:18" ht="12.95" customHeight="1" x14ac:dyDescent="0.2">
      <c r="B3" s="22" t="s">
        <v>180</v>
      </c>
      <c r="C3" s="26" t="s">
        <v>12</v>
      </c>
      <c r="D3" s="26" t="s">
        <v>13</v>
      </c>
      <c r="E3" s="26" t="s">
        <v>14</v>
      </c>
      <c r="F3" s="26" t="s">
        <v>15</v>
      </c>
      <c r="G3" s="26" t="s">
        <v>16</v>
      </c>
      <c r="H3" s="26" t="s">
        <v>17</v>
      </c>
      <c r="I3" s="26">
        <v>2007</v>
      </c>
      <c r="J3" s="26" t="s">
        <v>2</v>
      </c>
      <c r="K3" s="26" t="s">
        <v>3</v>
      </c>
      <c r="L3" s="26" t="s">
        <v>4</v>
      </c>
      <c r="M3" s="26" t="s">
        <v>5</v>
      </c>
      <c r="N3" s="26" t="s">
        <v>6</v>
      </c>
      <c r="O3" s="26" t="s">
        <v>7</v>
      </c>
      <c r="P3" s="26" t="s">
        <v>8</v>
      </c>
      <c r="Q3" s="26" t="s">
        <v>9</v>
      </c>
      <c r="R3" s="26" t="s">
        <v>10</v>
      </c>
    </row>
    <row r="4" spans="1:18" ht="12.95" customHeight="1" x14ac:dyDescent="0.2">
      <c r="B4" s="22" t="s">
        <v>680</v>
      </c>
      <c r="C4" s="20">
        <v>4745</v>
      </c>
      <c r="D4" s="20">
        <v>1935</v>
      </c>
      <c r="E4" s="20">
        <v>4032</v>
      </c>
      <c r="F4" s="20">
        <v>4243</v>
      </c>
      <c r="G4" s="20">
        <v>5939</v>
      </c>
      <c r="H4" s="20">
        <v>14541</v>
      </c>
      <c r="I4" s="20">
        <v>16919</v>
      </c>
      <c r="J4" s="20">
        <v>11473</v>
      </c>
      <c r="K4" s="20">
        <v>21508</v>
      </c>
      <c r="L4" s="20">
        <v>12511</v>
      </c>
      <c r="M4" s="20">
        <v>16395</v>
      </c>
      <c r="N4" s="20">
        <v>15373</v>
      </c>
      <c r="O4" s="20">
        <v>19704</v>
      </c>
      <c r="P4" s="20">
        <v>22599</v>
      </c>
      <c r="Q4" s="20">
        <v>31983</v>
      </c>
      <c r="R4" s="20">
        <v>50197</v>
      </c>
    </row>
    <row r="5" spans="1:18" ht="12.95" customHeight="1" x14ac:dyDescent="0.2">
      <c r="B5" s="22" t="s">
        <v>278</v>
      </c>
      <c r="C5" s="20">
        <v>2884051</v>
      </c>
      <c r="D5" s="20">
        <v>3481671</v>
      </c>
      <c r="E5" s="20">
        <v>3332451</v>
      </c>
      <c r="F5" s="20">
        <v>3983899</v>
      </c>
      <c r="G5" s="20">
        <v>4243584</v>
      </c>
      <c r="H5" s="20">
        <v>3762475</v>
      </c>
      <c r="I5" s="20">
        <v>4149805</v>
      </c>
      <c r="J5" s="20">
        <v>4415525</v>
      </c>
      <c r="K5" s="20">
        <v>4488350</v>
      </c>
      <c r="L5" s="20">
        <v>4385263</v>
      </c>
      <c r="M5" s="20">
        <v>4826315</v>
      </c>
      <c r="N5" s="20">
        <v>5028745</v>
      </c>
      <c r="O5" s="20">
        <v>5041323</v>
      </c>
      <c r="P5" s="20">
        <v>5250036</v>
      </c>
      <c r="Q5" s="20">
        <v>5580792</v>
      </c>
      <c r="R5" s="20">
        <v>3890074</v>
      </c>
    </row>
    <row r="6" spans="1:18" ht="12.95" customHeight="1" x14ac:dyDescent="0.2">
      <c r="B6" s="22" t="s">
        <v>564</v>
      </c>
      <c r="C6" s="20">
        <v>429563</v>
      </c>
      <c r="D6" s="20">
        <v>247631</v>
      </c>
      <c r="E6" s="20">
        <v>222918</v>
      </c>
      <c r="F6" s="20">
        <v>291102</v>
      </c>
      <c r="G6" s="20">
        <v>434991</v>
      </c>
      <c r="H6" s="20">
        <v>532419</v>
      </c>
      <c r="I6" s="20">
        <v>642911</v>
      </c>
      <c r="J6" s="20">
        <v>679445</v>
      </c>
      <c r="K6" s="20">
        <v>667159</v>
      </c>
      <c r="L6" s="20">
        <v>642768</v>
      </c>
      <c r="M6" s="20">
        <v>757143</v>
      </c>
      <c r="N6" s="20">
        <v>771837</v>
      </c>
      <c r="O6" s="20">
        <v>785971</v>
      </c>
      <c r="P6" s="20">
        <v>784917</v>
      </c>
      <c r="Q6" s="20">
        <v>798787</v>
      </c>
      <c r="R6" s="20">
        <v>459493</v>
      </c>
    </row>
    <row r="7" spans="1:18" ht="12.95" customHeight="1" x14ac:dyDescent="0.2">
      <c r="B7" s="22" t="s">
        <v>571</v>
      </c>
      <c r="C7" s="21"/>
      <c r="D7" s="21"/>
      <c r="E7" s="21"/>
      <c r="F7" s="21"/>
      <c r="G7" s="20">
        <v>65</v>
      </c>
      <c r="H7" s="21"/>
      <c r="I7" s="21"/>
      <c r="J7" s="21"/>
      <c r="K7" s="21"/>
      <c r="L7" s="21"/>
      <c r="M7" s="21"/>
      <c r="N7" s="20">
        <v>2734</v>
      </c>
      <c r="O7" s="20">
        <v>120</v>
      </c>
      <c r="P7" s="21"/>
      <c r="Q7" s="21"/>
      <c r="R7" s="20">
        <v>1</v>
      </c>
    </row>
    <row r="8" spans="1:18" ht="12.95" customHeight="1" x14ac:dyDescent="0.2">
      <c r="B8" s="22" t="s">
        <v>18</v>
      </c>
      <c r="C8" s="20">
        <v>90</v>
      </c>
      <c r="D8" s="20">
        <v>46</v>
      </c>
      <c r="E8" s="20">
        <v>73</v>
      </c>
      <c r="F8" s="20">
        <v>92</v>
      </c>
      <c r="G8" s="20">
        <v>305</v>
      </c>
      <c r="H8" s="20">
        <v>232</v>
      </c>
      <c r="I8" s="20">
        <v>296</v>
      </c>
      <c r="J8" s="20">
        <v>340</v>
      </c>
      <c r="K8" s="20">
        <v>568</v>
      </c>
      <c r="L8" s="20">
        <v>498</v>
      </c>
      <c r="M8" s="20">
        <v>402</v>
      </c>
      <c r="N8" s="20">
        <v>356</v>
      </c>
      <c r="O8" s="20">
        <v>415</v>
      </c>
      <c r="P8" s="20">
        <v>421</v>
      </c>
      <c r="Q8" s="20">
        <v>321</v>
      </c>
      <c r="R8" s="20">
        <v>126</v>
      </c>
    </row>
    <row r="9" spans="1:18" ht="12.95" customHeight="1" x14ac:dyDescent="0.2">
      <c r="B9" s="22" t="s">
        <v>19</v>
      </c>
      <c r="C9" s="20">
        <v>16</v>
      </c>
      <c r="D9" s="20">
        <v>57</v>
      </c>
      <c r="E9" s="20">
        <v>37</v>
      </c>
      <c r="F9" s="20">
        <v>45</v>
      </c>
      <c r="G9" s="20">
        <v>82</v>
      </c>
      <c r="H9" s="20">
        <v>164</v>
      </c>
      <c r="I9" s="20">
        <v>621</v>
      </c>
      <c r="J9" s="20">
        <v>290</v>
      </c>
      <c r="K9" s="20">
        <v>391</v>
      </c>
      <c r="L9" s="20">
        <v>375</v>
      </c>
      <c r="M9" s="20">
        <v>796</v>
      </c>
      <c r="N9" s="20">
        <v>857</v>
      </c>
      <c r="O9" s="20">
        <v>1458</v>
      </c>
      <c r="P9" s="20">
        <v>2526</v>
      </c>
      <c r="Q9" s="20">
        <v>2019</v>
      </c>
      <c r="R9" s="20">
        <v>1404</v>
      </c>
    </row>
    <row r="10" spans="1:18" ht="12.95" customHeight="1" x14ac:dyDescent="0.2">
      <c r="B10" s="22" t="s">
        <v>20</v>
      </c>
      <c r="C10" s="21"/>
      <c r="D10" s="20">
        <v>2</v>
      </c>
      <c r="E10" s="21"/>
      <c r="F10" s="20">
        <v>1</v>
      </c>
      <c r="G10" s="20">
        <v>1</v>
      </c>
      <c r="H10" s="21"/>
      <c r="I10" s="21"/>
      <c r="J10" s="21"/>
      <c r="K10" s="21"/>
      <c r="L10" s="21"/>
      <c r="M10" s="21"/>
      <c r="N10" s="21"/>
      <c r="O10" s="21"/>
      <c r="P10" s="21"/>
      <c r="Q10" s="21"/>
      <c r="R10" s="20">
        <v>32</v>
      </c>
    </row>
    <row r="11" spans="1:18" ht="12.95" customHeight="1" x14ac:dyDescent="0.2">
      <c r="B11" s="22" t="s">
        <v>21</v>
      </c>
      <c r="C11" s="20">
        <v>14</v>
      </c>
      <c r="D11" s="20">
        <v>4</v>
      </c>
      <c r="E11" s="20">
        <v>2</v>
      </c>
      <c r="F11" s="20">
        <v>5</v>
      </c>
      <c r="G11" s="20">
        <v>43</v>
      </c>
      <c r="H11" s="20">
        <v>67</v>
      </c>
      <c r="I11" s="20">
        <v>25</v>
      </c>
      <c r="J11" s="20">
        <v>68</v>
      </c>
      <c r="K11" s="20">
        <v>14</v>
      </c>
      <c r="L11" s="20">
        <v>27</v>
      </c>
      <c r="M11" s="20">
        <v>27</v>
      </c>
      <c r="N11" s="20">
        <v>45</v>
      </c>
      <c r="O11" s="20">
        <v>50</v>
      </c>
      <c r="P11" s="20">
        <v>59</v>
      </c>
      <c r="Q11" s="20">
        <v>48</v>
      </c>
      <c r="R11" s="20">
        <v>197</v>
      </c>
    </row>
    <row r="12" spans="1:18" ht="12.95" customHeight="1" x14ac:dyDescent="0.2">
      <c r="B12" s="22" t="s">
        <v>430</v>
      </c>
      <c r="C12" s="20">
        <v>9395</v>
      </c>
      <c r="D12" s="20">
        <v>2890</v>
      </c>
      <c r="E12" s="20">
        <v>6509</v>
      </c>
      <c r="F12" s="20">
        <v>5796</v>
      </c>
      <c r="G12" s="20">
        <v>10265</v>
      </c>
      <c r="H12" s="20">
        <v>11474</v>
      </c>
      <c r="I12" s="20">
        <v>14600</v>
      </c>
      <c r="J12" s="20">
        <v>18599</v>
      </c>
      <c r="K12" s="20">
        <v>20578</v>
      </c>
      <c r="L12" s="20">
        <v>22255</v>
      </c>
      <c r="M12" s="20">
        <v>27136</v>
      </c>
      <c r="N12" s="20">
        <v>28559</v>
      </c>
      <c r="O12" s="20">
        <v>46729</v>
      </c>
      <c r="P12" s="20">
        <v>44407</v>
      </c>
      <c r="Q12" s="20">
        <v>82977</v>
      </c>
      <c r="R12" s="20">
        <v>62394</v>
      </c>
    </row>
    <row r="13" spans="1:18" ht="12.95" customHeight="1" x14ac:dyDescent="0.2">
      <c r="B13" s="22" t="s">
        <v>572</v>
      </c>
      <c r="C13" s="20">
        <v>26107</v>
      </c>
      <c r="D13" s="20">
        <v>29221</v>
      </c>
      <c r="E13" s="20">
        <v>32439</v>
      </c>
      <c r="F13" s="20">
        <v>44423</v>
      </c>
      <c r="G13" s="20">
        <v>51296</v>
      </c>
      <c r="H13" s="20">
        <v>50328</v>
      </c>
      <c r="I13" s="20">
        <v>57601</v>
      </c>
      <c r="J13" s="20">
        <v>63146</v>
      </c>
      <c r="K13" s="20">
        <v>59958</v>
      </c>
      <c r="L13" s="20">
        <v>49954</v>
      </c>
      <c r="M13" s="20">
        <v>53141</v>
      </c>
      <c r="N13" s="20">
        <v>59565</v>
      </c>
      <c r="O13" s="20">
        <v>65113</v>
      </c>
      <c r="P13" s="20">
        <v>76273</v>
      </c>
      <c r="Q13" s="20">
        <v>80032</v>
      </c>
      <c r="R13" s="20">
        <v>83029</v>
      </c>
    </row>
    <row r="14" spans="1:18" ht="12.95" customHeight="1" x14ac:dyDescent="0.2">
      <c r="B14" s="22" t="s">
        <v>22</v>
      </c>
      <c r="C14" s="21"/>
      <c r="D14" s="21"/>
      <c r="E14" s="21"/>
      <c r="F14" s="21"/>
      <c r="G14" s="21"/>
      <c r="H14" s="21"/>
      <c r="I14" s="21"/>
      <c r="J14" s="20">
        <v>1</v>
      </c>
      <c r="K14" s="21"/>
      <c r="L14" s="21"/>
      <c r="M14" s="21"/>
      <c r="N14" s="21"/>
      <c r="O14" s="21"/>
      <c r="P14" s="21"/>
      <c r="Q14" s="20">
        <v>8</v>
      </c>
      <c r="R14" s="21"/>
    </row>
    <row r="15" spans="1:18" ht="12.95" customHeight="1" x14ac:dyDescent="0.2">
      <c r="B15" s="22" t="s">
        <v>496</v>
      </c>
      <c r="C15" s="20">
        <v>58661</v>
      </c>
      <c r="D15" s="20">
        <v>58678</v>
      </c>
      <c r="E15" s="20">
        <v>56854</v>
      </c>
      <c r="F15" s="20">
        <v>67413</v>
      </c>
      <c r="G15" s="20">
        <v>91107</v>
      </c>
      <c r="H15" s="20">
        <v>99580</v>
      </c>
      <c r="I15" s="20">
        <v>109865</v>
      </c>
      <c r="J15" s="20">
        <v>124400</v>
      </c>
      <c r="K15" s="20">
        <v>129642</v>
      </c>
      <c r="L15" s="20">
        <v>131685</v>
      </c>
      <c r="M15" s="20">
        <v>156009</v>
      </c>
      <c r="N15" s="20">
        <v>164899</v>
      </c>
      <c r="O15" s="20">
        <v>190457</v>
      </c>
      <c r="P15" s="20">
        <v>200730</v>
      </c>
      <c r="Q15" s="20">
        <v>225762</v>
      </c>
      <c r="R15" s="20">
        <v>97626</v>
      </c>
    </row>
    <row r="16" spans="1:18" ht="12.95" customHeight="1" x14ac:dyDescent="0.2">
      <c r="B16" s="22" t="s">
        <v>565</v>
      </c>
      <c r="C16" s="20">
        <v>360363</v>
      </c>
      <c r="D16" s="20">
        <v>377036</v>
      </c>
      <c r="E16" s="20">
        <v>379830</v>
      </c>
      <c r="F16" s="20">
        <v>455863</v>
      </c>
      <c r="G16" s="20">
        <v>486051</v>
      </c>
      <c r="H16" s="20">
        <v>429709</v>
      </c>
      <c r="I16" s="20">
        <v>472482</v>
      </c>
      <c r="J16" s="20">
        <v>520334</v>
      </c>
      <c r="K16" s="20">
        <v>548117</v>
      </c>
      <c r="L16" s="20">
        <v>500321</v>
      </c>
      <c r="M16" s="20">
        <v>528966</v>
      </c>
      <c r="N16" s="20">
        <v>505560</v>
      </c>
      <c r="O16" s="20">
        <v>518273</v>
      </c>
      <c r="P16" s="20">
        <v>512339</v>
      </c>
      <c r="Q16" s="20">
        <v>486044</v>
      </c>
      <c r="R16" s="20">
        <v>310946</v>
      </c>
    </row>
    <row r="17" spans="2:18" ht="12.95" customHeight="1" x14ac:dyDescent="0.2">
      <c r="B17" s="22" t="s">
        <v>483</v>
      </c>
      <c r="C17" s="20">
        <v>177612</v>
      </c>
      <c r="D17" s="20">
        <v>163133</v>
      </c>
      <c r="E17" s="20">
        <v>193410</v>
      </c>
      <c r="F17" s="20">
        <v>330042</v>
      </c>
      <c r="G17" s="20">
        <v>411652</v>
      </c>
      <c r="H17" s="20">
        <v>380133</v>
      </c>
      <c r="I17" s="20">
        <v>434577</v>
      </c>
      <c r="J17" s="20">
        <v>459593</v>
      </c>
      <c r="K17" s="20">
        <v>424155</v>
      </c>
      <c r="L17" s="20">
        <v>486381</v>
      </c>
      <c r="M17" s="20">
        <v>578685</v>
      </c>
      <c r="N17" s="20">
        <v>593238</v>
      </c>
      <c r="O17" s="20">
        <v>630754</v>
      </c>
      <c r="P17" s="20">
        <v>657684</v>
      </c>
      <c r="Q17" s="20">
        <v>602488</v>
      </c>
      <c r="R17" s="20">
        <v>606223</v>
      </c>
    </row>
    <row r="18" spans="2:18" ht="12.95" customHeight="1" x14ac:dyDescent="0.2">
      <c r="B18" s="22" t="s">
        <v>573</v>
      </c>
      <c r="C18" s="20">
        <v>463</v>
      </c>
      <c r="D18" s="20">
        <v>203</v>
      </c>
      <c r="E18" s="20">
        <v>32</v>
      </c>
      <c r="F18" s="20">
        <v>38</v>
      </c>
      <c r="G18" s="20">
        <v>164</v>
      </c>
      <c r="H18" s="20">
        <v>162</v>
      </c>
      <c r="I18" s="20">
        <v>82</v>
      </c>
      <c r="J18" s="20">
        <v>189</v>
      </c>
      <c r="K18" s="20">
        <v>238</v>
      </c>
      <c r="L18" s="20">
        <v>205</v>
      </c>
      <c r="M18" s="20">
        <v>209</v>
      </c>
      <c r="N18" s="20">
        <v>138</v>
      </c>
      <c r="O18" s="20">
        <v>326</v>
      </c>
      <c r="P18" s="20">
        <v>485</v>
      </c>
      <c r="Q18" s="20">
        <v>347</v>
      </c>
      <c r="R18" s="20">
        <v>240</v>
      </c>
    </row>
    <row r="19" spans="2:18" ht="12.95" customHeight="1" x14ac:dyDescent="0.2">
      <c r="B19" s="22" t="s">
        <v>434</v>
      </c>
      <c r="C19" s="20">
        <v>2337</v>
      </c>
      <c r="D19" s="20">
        <v>4569</v>
      </c>
      <c r="E19" s="20">
        <v>4133</v>
      </c>
      <c r="F19" s="20">
        <v>3154</v>
      </c>
      <c r="G19" s="20">
        <v>4201</v>
      </c>
      <c r="H19" s="20">
        <v>4254</v>
      </c>
      <c r="I19" s="20">
        <v>5829</v>
      </c>
      <c r="J19" s="20">
        <v>8081</v>
      </c>
      <c r="K19" s="20">
        <v>9090</v>
      </c>
      <c r="L19" s="20">
        <v>9375</v>
      </c>
      <c r="M19" s="20">
        <v>9712</v>
      </c>
      <c r="N19" s="20">
        <v>13342</v>
      </c>
      <c r="O19" s="20">
        <v>16230</v>
      </c>
      <c r="P19" s="20">
        <v>24305</v>
      </c>
      <c r="Q19" s="20">
        <v>32476</v>
      </c>
      <c r="R19" s="20">
        <v>41505</v>
      </c>
    </row>
    <row r="20" spans="2:18" ht="12.95" customHeight="1" x14ac:dyDescent="0.2">
      <c r="B20" s="22" t="s">
        <v>574</v>
      </c>
      <c r="C20" s="21"/>
      <c r="D20" s="21"/>
      <c r="E20" s="21"/>
      <c r="F20" s="21"/>
      <c r="G20" s="21"/>
      <c r="H20" s="21"/>
      <c r="I20" s="21"/>
      <c r="J20" s="21"/>
      <c r="K20" s="21"/>
      <c r="L20" s="21"/>
      <c r="M20" s="21"/>
      <c r="N20" s="21"/>
      <c r="O20" s="21"/>
      <c r="P20" s="21"/>
      <c r="Q20" s="21"/>
      <c r="R20" s="21"/>
    </row>
    <row r="21" spans="2:18" ht="12.95" customHeight="1" x14ac:dyDescent="0.2">
      <c r="B21" s="22" t="s">
        <v>442</v>
      </c>
      <c r="C21" s="20">
        <v>781</v>
      </c>
      <c r="D21" s="20">
        <v>866</v>
      </c>
      <c r="E21" s="20">
        <v>2055</v>
      </c>
      <c r="F21" s="20">
        <v>2735</v>
      </c>
      <c r="G21" s="20">
        <v>2939</v>
      </c>
      <c r="H21" s="20">
        <v>3128</v>
      </c>
      <c r="I21" s="20">
        <v>2351</v>
      </c>
      <c r="J21" s="20">
        <v>2950</v>
      </c>
      <c r="K21" s="20">
        <v>3599</v>
      </c>
      <c r="L21" s="20">
        <v>2190</v>
      </c>
      <c r="M21" s="20">
        <v>6168</v>
      </c>
      <c r="N21" s="20">
        <v>6652</v>
      </c>
      <c r="O21" s="20">
        <v>8856</v>
      </c>
      <c r="P21" s="20">
        <v>12706</v>
      </c>
      <c r="Q21" s="20">
        <v>12212</v>
      </c>
      <c r="R21" s="20">
        <v>8951</v>
      </c>
    </row>
    <row r="22" spans="2:18" ht="12.95" customHeight="1" x14ac:dyDescent="0.2">
      <c r="B22" s="22" t="s">
        <v>23</v>
      </c>
      <c r="C22" s="20">
        <v>72</v>
      </c>
      <c r="D22" s="20">
        <v>58</v>
      </c>
      <c r="E22" s="20">
        <v>31</v>
      </c>
      <c r="F22" s="20">
        <v>35</v>
      </c>
      <c r="G22" s="20">
        <v>46</v>
      </c>
      <c r="H22" s="20">
        <v>393</v>
      </c>
      <c r="I22" s="20">
        <v>115</v>
      </c>
      <c r="J22" s="20">
        <v>239</v>
      </c>
      <c r="K22" s="20">
        <v>195</v>
      </c>
      <c r="L22" s="20">
        <v>185</v>
      </c>
      <c r="M22" s="20">
        <v>203</v>
      </c>
      <c r="N22" s="20">
        <v>230</v>
      </c>
      <c r="O22" s="20">
        <v>182</v>
      </c>
      <c r="P22" s="20">
        <v>270</v>
      </c>
      <c r="Q22" s="20">
        <v>201</v>
      </c>
      <c r="R22" s="20">
        <v>165</v>
      </c>
    </row>
    <row r="23" spans="2:18" ht="12.95" customHeight="1" x14ac:dyDescent="0.2">
      <c r="B23" s="22" t="s">
        <v>575</v>
      </c>
      <c r="C23" s="20">
        <v>4</v>
      </c>
      <c r="D23" s="21"/>
      <c r="E23" s="21"/>
      <c r="F23" s="20">
        <v>1</v>
      </c>
      <c r="G23" s="21"/>
      <c r="H23" s="21"/>
      <c r="I23" s="21"/>
      <c r="J23" s="21"/>
      <c r="K23" s="21"/>
      <c r="L23" s="21"/>
      <c r="M23" s="21"/>
      <c r="N23" s="21"/>
      <c r="O23" s="21"/>
      <c r="P23" s="21"/>
      <c r="Q23" s="21"/>
      <c r="R23" s="21"/>
    </row>
    <row r="24" spans="2:18" ht="12.95" customHeight="1" x14ac:dyDescent="0.2">
      <c r="B24" s="22" t="s">
        <v>576</v>
      </c>
      <c r="C24" s="20">
        <v>0</v>
      </c>
      <c r="D24" s="20">
        <v>7</v>
      </c>
      <c r="E24" s="20">
        <v>1</v>
      </c>
      <c r="F24" s="20">
        <v>0</v>
      </c>
      <c r="G24" s="20">
        <v>0</v>
      </c>
      <c r="H24" s="20">
        <v>1</v>
      </c>
      <c r="I24" s="21"/>
      <c r="J24" s="20">
        <v>3</v>
      </c>
      <c r="K24" s="20">
        <v>10</v>
      </c>
      <c r="L24" s="20">
        <v>2075</v>
      </c>
      <c r="M24" s="20">
        <v>21</v>
      </c>
      <c r="N24" s="21"/>
      <c r="O24" s="20">
        <v>8</v>
      </c>
      <c r="P24" s="20">
        <v>7</v>
      </c>
      <c r="Q24" s="20">
        <v>6</v>
      </c>
      <c r="R24" s="20">
        <v>17</v>
      </c>
    </row>
    <row r="25" spans="2:18" ht="12.95" customHeight="1" x14ac:dyDescent="0.2">
      <c r="B25" s="22" t="s">
        <v>577</v>
      </c>
      <c r="C25" s="21"/>
      <c r="D25" s="21"/>
      <c r="E25" s="21"/>
      <c r="F25" s="21"/>
      <c r="G25" s="21"/>
      <c r="H25" s="21"/>
      <c r="I25" s="21"/>
      <c r="J25" s="21"/>
      <c r="K25" s="21"/>
      <c r="L25" s="21"/>
      <c r="M25" s="21"/>
      <c r="N25" s="21"/>
      <c r="O25" s="21"/>
      <c r="P25" s="20">
        <v>6</v>
      </c>
      <c r="Q25" s="21"/>
      <c r="R25" s="21"/>
    </row>
    <row r="26" spans="2:18" ht="12.95" customHeight="1" x14ac:dyDescent="0.2">
      <c r="B26" s="22" t="s">
        <v>451</v>
      </c>
      <c r="C26" s="20">
        <v>310296</v>
      </c>
      <c r="D26" s="20">
        <v>313585</v>
      </c>
      <c r="E26" s="20">
        <v>308118</v>
      </c>
      <c r="F26" s="20">
        <v>426971</v>
      </c>
      <c r="G26" s="20">
        <v>503821</v>
      </c>
      <c r="H26" s="20">
        <v>459824</v>
      </c>
      <c r="I26" s="20">
        <v>542712</v>
      </c>
      <c r="J26" s="20">
        <v>596442</v>
      </c>
      <c r="K26" s="20">
        <v>592078</v>
      </c>
      <c r="L26" s="20">
        <v>543003</v>
      </c>
      <c r="M26" s="20">
        <v>585860</v>
      </c>
      <c r="N26" s="20">
        <v>608071</v>
      </c>
      <c r="O26" s="20">
        <v>651596</v>
      </c>
      <c r="P26" s="20">
        <v>660857</v>
      </c>
      <c r="Q26" s="20">
        <v>617406</v>
      </c>
      <c r="R26" s="20">
        <v>413614</v>
      </c>
    </row>
    <row r="27" spans="2:18" ht="12.95" customHeight="1" x14ac:dyDescent="0.2">
      <c r="B27" s="22" t="s">
        <v>24</v>
      </c>
      <c r="C27" s="20">
        <v>45</v>
      </c>
      <c r="D27" s="20">
        <v>64</v>
      </c>
      <c r="E27" s="20">
        <v>54</v>
      </c>
      <c r="F27" s="20">
        <v>40</v>
      </c>
      <c r="G27" s="20">
        <v>3344</v>
      </c>
      <c r="H27" s="20">
        <v>148</v>
      </c>
      <c r="I27" s="20">
        <v>115</v>
      </c>
      <c r="J27" s="20">
        <v>68</v>
      </c>
      <c r="K27" s="20">
        <v>56</v>
      </c>
      <c r="L27" s="20">
        <v>56</v>
      </c>
      <c r="M27" s="20">
        <v>69</v>
      </c>
      <c r="N27" s="20">
        <v>58</v>
      </c>
      <c r="O27" s="20">
        <v>90</v>
      </c>
      <c r="P27" s="20">
        <v>177</v>
      </c>
      <c r="Q27" s="20">
        <v>200</v>
      </c>
      <c r="R27" s="20">
        <v>203</v>
      </c>
    </row>
    <row r="28" spans="2:18" ht="12.95" customHeight="1" x14ac:dyDescent="0.2">
      <c r="B28" s="22" t="s">
        <v>578</v>
      </c>
      <c r="C28" s="20">
        <v>54</v>
      </c>
      <c r="D28" s="20">
        <v>78</v>
      </c>
      <c r="E28" s="20">
        <v>71</v>
      </c>
      <c r="F28" s="20">
        <v>69</v>
      </c>
      <c r="G28" s="20">
        <v>68</v>
      </c>
      <c r="H28" s="20">
        <v>2322</v>
      </c>
      <c r="I28" s="20">
        <v>115</v>
      </c>
      <c r="J28" s="20">
        <v>145</v>
      </c>
      <c r="K28" s="20">
        <v>201</v>
      </c>
      <c r="L28" s="20">
        <v>155</v>
      </c>
      <c r="M28" s="20">
        <v>288</v>
      </c>
      <c r="N28" s="20">
        <v>339</v>
      </c>
      <c r="O28" s="20">
        <v>1577</v>
      </c>
      <c r="P28" s="20">
        <v>714</v>
      </c>
      <c r="Q28" s="20">
        <v>818</v>
      </c>
      <c r="R28" s="20">
        <v>779</v>
      </c>
    </row>
    <row r="29" spans="2:18" ht="12.95" customHeight="1" x14ac:dyDescent="0.2">
      <c r="B29" s="22" t="s">
        <v>25</v>
      </c>
      <c r="C29" s="20">
        <v>200</v>
      </c>
      <c r="D29" s="20">
        <v>3</v>
      </c>
      <c r="E29" s="20">
        <v>2</v>
      </c>
      <c r="F29" s="20">
        <v>41</v>
      </c>
      <c r="G29" s="20">
        <v>35</v>
      </c>
      <c r="H29" s="20">
        <v>28</v>
      </c>
      <c r="I29" s="20">
        <v>52</v>
      </c>
      <c r="J29" s="20">
        <v>22</v>
      </c>
      <c r="K29" s="20">
        <v>3</v>
      </c>
      <c r="L29" s="20">
        <v>13</v>
      </c>
      <c r="M29" s="20">
        <v>4</v>
      </c>
      <c r="N29" s="20">
        <v>1</v>
      </c>
      <c r="O29" s="20">
        <v>5</v>
      </c>
      <c r="P29" s="20">
        <v>2</v>
      </c>
      <c r="Q29" s="20">
        <v>1</v>
      </c>
      <c r="R29" s="20">
        <v>2</v>
      </c>
    </row>
    <row r="30" spans="2:18" ht="12.95" customHeight="1" x14ac:dyDescent="0.2">
      <c r="B30" s="22" t="s">
        <v>484</v>
      </c>
      <c r="C30" s="20">
        <v>17163</v>
      </c>
      <c r="D30" s="20">
        <v>36371</v>
      </c>
      <c r="E30" s="20">
        <v>43746</v>
      </c>
      <c r="F30" s="20">
        <v>62374</v>
      </c>
      <c r="G30" s="20">
        <v>77183</v>
      </c>
      <c r="H30" s="20">
        <v>85336</v>
      </c>
      <c r="I30" s="20">
        <v>106578</v>
      </c>
      <c r="J30" s="20">
        <v>152961</v>
      </c>
      <c r="K30" s="20">
        <v>142422</v>
      </c>
      <c r="L30" s="20">
        <v>152421</v>
      </c>
      <c r="M30" s="20">
        <v>123607</v>
      </c>
      <c r="N30" s="20">
        <v>138007</v>
      </c>
      <c r="O30" s="20">
        <v>200659</v>
      </c>
      <c r="P30" s="20">
        <v>223975</v>
      </c>
      <c r="Q30" s="20">
        <v>204355</v>
      </c>
      <c r="R30" s="20">
        <v>113793</v>
      </c>
    </row>
    <row r="31" spans="2:18" ht="12.95" customHeight="1" x14ac:dyDescent="0.2">
      <c r="B31" s="22" t="s">
        <v>26</v>
      </c>
      <c r="C31" s="20">
        <v>2</v>
      </c>
      <c r="D31" s="20">
        <v>7</v>
      </c>
      <c r="E31" s="20">
        <v>12</v>
      </c>
      <c r="F31" s="20">
        <v>15</v>
      </c>
      <c r="G31" s="20">
        <v>46</v>
      </c>
      <c r="H31" s="20">
        <v>18</v>
      </c>
      <c r="I31" s="20">
        <v>21</v>
      </c>
      <c r="J31" s="20">
        <v>18</v>
      </c>
      <c r="K31" s="20">
        <v>34</v>
      </c>
      <c r="L31" s="20">
        <v>27</v>
      </c>
      <c r="M31" s="20">
        <v>40</v>
      </c>
      <c r="N31" s="20">
        <v>46</v>
      </c>
      <c r="O31" s="20">
        <v>40</v>
      </c>
      <c r="P31" s="20">
        <v>33</v>
      </c>
      <c r="Q31" s="20">
        <v>55</v>
      </c>
      <c r="R31" s="20">
        <v>48</v>
      </c>
    </row>
    <row r="32" spans="2:18" ht="12.95" customHeight="1" x14ac:dyDescent="0.2">
      <c r="B32" s="22" t="s">
        <v>415</v>
      </c>
      <c r="C32" s="20">
        <v>3398</v>
      </c>
      <c r="D32" s="20">
        <v>4977</v>
      </c>
      <c r="E32" s="20">
        <v>6717</v>
      </c>
      <c r="F32" s="20">
        <v>7213</v>
      </c>
      <c r="G32" s="20">
        <v>8814</v>
      </c>
      <c r="H32" s="20">
        <v>12153</v>
      </c>
      <c r="I32" s="20">
        <v>13005</v>
      </c>
      <c r="J32" s="20">
        <v>19676</v>
      </c>
      <c r="K32" s="20">
        <v>22051</v>
      </c>
      <c r="L32" s="20">
        <v>30480</v>
      </c>
      <c r="M32" s="20">
        <v>35579</v>
      </c>
      <c r="N32" s="20">
        <v>48071</v>
      </c>
      <c r="O32" s="20">
        <v>52424</v>
      </c>
      <c r="P32" s="20">
        <v>53736</v>
      </c>
      <c r="Q32" s="20">
        <v>51600</v>
      </c>
      <c r="R32" s="20">
        <v>38315</v>
      </c>
    </row>
    <row r="33" spans="2:18" ht="12.95" customHeight="1" x14ac:dyDescent="0.2">
      <c r="B33" s="22" t="s">
        <v>579</v>
      </c>
      <c r="C33" s="20">
        <v>425</v>
      </c>
      <c r="D33" s="20">
        <v>2494</v>
      </c>
      <c r="E33" s="20">
        <v>2816</v>
      </c>
      <c r="F33" s="20">
        <v>3724</v>
      </c>
      <c r="G33" s="20">
        <v>14780</v>
      </c>
      <c r="H33" s="20">
        <v>21498</v>
      </c>
      <c r="I33" s="20">
        <v>35280</v>
      </c>
      <c r="J33" s="20">
        <v>22790</v>
      </c>
      <c r="K33" s="20">
        <v>37313</v>
      </c>
      <c r="L33" s="20">
        <v>7516</v>
      </c>
      <c r="M33" s="20">
        <v>8201</v>
      </c>
      <c r="N33" s="20">
        <v>4920</v>
      </c>
      <c r="O33" s="20">
        <v>5205</v>
      </c>
      <c r="P33" s="20">
        <v>6437</v>
      </c>
      <c r="Q33" s="20">
        <v>7911</v>
      </c>
      <c r="R33" s="20">
        <v>4716</v>
      </c>
    </row>
    <row r="34" spans="2:18" ht="12.95" customHeight="1" x14ac:dyDescent="0.2">
      <c r="B34" s="22" t="s">
        <v>580</v>
      </c>
      <c r="C34" s="20">
        <v>194</v>
      </c>
      <c r="D34" s="20">
        <v>211</v>
      </c>
      <c r="E34" s="20">
        <v>262</v>
      </c>
      <c r="F34" s="20">
        <v>335</v>
      </c>
      <c r="G34" s="20">
        <v>435</v>
      </c>
      <c r="H34" s="20">
        <v>434</v>
      </c>
      <c r="I34" s="20">
        <v>594</v>
      </c>
      <c r="J34" s="20">
        <v>943</v>
      </c>
      <c r="K34" s="20">
        <v>896</v>
      </c>
      <c r="L34" s="20">
        <v>759</v>
      </c>
      <c r="M34" s="20">
        <v>968</v>
      </c>
      <c r="N34" s="20">
        <v>1145</v>
      </c>
      <c r="O34" s="20">
        <v>1029</v>
      </c>
      <c r="P34" s="20">
        <v>1356</v>
      </c>
      <c r="Q34" s="20">
        <v>1555</v>
      </c>
      <c r="R34" s="20">
        <v>1282</v>
      </c>
    </row>
    <row r="35" spans="2:18" ht="12.95" customHeight="1" x14ac:dyDescent="0.2">
      <c r="B35" s="22" t="s">
        <v>566</v>
      </c>
      <c r="C35" s="20">
        <v>28223</v>
      </c>
      <c r="D35" s="20">
        <v>32490</v>
      </c>
      <c r="E35" s="20">
        <v>34642</v>
      </c>
      <c r="F35" s="20">
        <v>41685</v>
      </c>
      <c r="G35" s="20">
        <v>44701</v>
      </c>
      <c r="H35" s="20">
        <v>40489</v>
      </c>
      <c r="I35" s="20">
        <v>50437</v>
      </c>
      <c r="J35" s="20">
        <v>58910</v>
      </c>
      <c r="K35" s="20">
        <v>52271</v>
      </c>
      <c r="L35" s="20">
        <v>47361</v>
      </c>
      <c r="M35" s="20">
        <v>56522</v>
      </c>
      <c r="N35" s="20">
        <v>61851</v>
      </c>
      <c r="O35" s="20">
        <v>72086</v>
      </c>
      <c r="P35" s="20">
        <v>83258</v>
      </c>
      <c r="Q35" s="20">
        <v>85434</v>
      </c>
      <c r="R35" s="20">
        <v>66177</v>
      </c>
    </row>
    <row r="36" spans="2:18" ht="12.95" customHeight="1" x14ac:dyDescent="0.2">
      <c r="B36" s="22" t="s">
        <v>581</v>
      </c>
      <c r="C36" s="20">
        <v>14</v>
      </c>
      <c r="D36" s="20">
        <v>71</v>
      </c>
      <c r="E36" s="20">
        <v>50</v>
      </c>
      <c r="F36" s="20">
        <v>55</v>
      </c>
      <c r="G36" s="20">
        <v>82</v>
      </c>
      <c r="H36" s="20">
        <v>46</v>
      </c>
      <c r="I36" s="20">
        <v>145</v>
      </c>
      <c r="J36" s="20">
        <v>47</v>
      </c>
      <c r="K36" s="20">
        <v>110</v>
      </c>
      <c r="L36" s="20">
        <v>65</v>
      </c>
      <c r="M36" s="20">
        <v>102</v>
      </c>
      <c r="N36" s="20">
        <v>202</v>
      </c>
      <c r="O36" s="20">
        <v>168</v>
      </c>
      <c r="P36" s="20">
        <v>629</v>
      </c>
      <c r="Q36" s="20">
        <v>188</v>
      </c>
      <c r="R36" s="20">
        <v>167</v>
      </c>
    </row>
    <row r="37" spans="2:18" ht="12.95" customHeight="1" x14ac:dyDescent="0.2">
      <c r="B37" s="22" t="s">
        <v>582</v>
      </c>
      <c r="C37" s="20">
        <v>10515</v>
      </c>
      <c r="D37" s="20">
        <v>8332</v>
      </c>
      <c r="E37" s="20">
        <v>7346</v>
      </c>
      <c r="F37" s="20">
        <v>9934</v>
      </c>
      <c r="G37" s="20">
        <v>20077</v>
      </c>
      <c r="H37" s="20">
        <v>24222</v>
      </c>
      <c r="I37" s="20">
        <v>33136</v>
      </c>
      <c r="J37" s="20">
        <v>43647</v>
      </c>
      <c r="K37" s="20">
        <v>53574</v>
      </c>
      <c r="L37" s="20">
        <v>65246</v>
      </c>
      <c r="M37" s="20">
        <v>89442</v>
      </c>
      <c r="N37" s="20">
        <v>88903</v>
      </c>
      <c r="O37" s="20">
        <v>113433</v>
      </c>
      <c r="P37" s="20">
        <v>91627</v>
      </c>
      <c r="Q37" s="20">
        <v>85473</v>
      </c>
      <c r="R37" s="20">
        <v>42530</v>
      </c>
    </row>
    <row r="38" spans="2:18" ht="12.95" customHeight="1" x14ac:dyDescent="0.2">
      <c r="B38" s="22" t="s">
        <v>27</v>
      </c>
      <c r="C38" s="20">
        <v>19</v>
      </c>
      <c r="D38" s="20">
        <v>62</v>
      </c>
      <c r="E38" s="20">
        <v>38</v>
      </c>
      <c r="F38" s="20">
        <v>93</v>
      </c>
      <c r="G38" s="20">
        <v>86</v>
      </c>
      <c r="H38" s="20">
        <v>143</v>
      </c>
      <c r="I38" s="20">
        <v>978</v>
      </c>
      <c r="J38" s="20">
        <v>134</v>
      </c>
      <c r="K38" s="20">
        <v>266</v>
      </c>
      <c r="L38" s="20">
        <v>315</v>
      </c>
      <c r="M38" s="20">
        <v>19504</v>
      </c>
      <c r="N38" s="20">
        <v>552</v>
      </c>
      <c r="O38" s="20">
        <v>634</v>
      </c>
      <c r="P38" s="20">
        <v>893</v>
      </c>
      <c r="Q38" s="20">
        <v>909</v>
      </c>
      <c r="R38" s="20">
        <v>605</v>
      </c>
    </row>
    <row r="39" spans="2:18" ht="12.95" customHeight="1" x14ac:dyDescent="0.2">
      <c r="B39" s="22" t="s">
        <v>275</v>
      </c>
      <c r="C39" s="20">
        <v>540452</v>
      </c>
      <c r="D39" s="20">
        <v>834073</v>
      </c>
      <c r="E39" s="20">
        <v>1006612</v>
      </c>
      <c r="F39" s="20">
        <v>1310082</v>
      </c>
      <c r="G39" s="20">
        <v>1621918</v>
      </c>
      <c r="H39" s="20">
        <v>1177906</v>
      </c>
      <c r="I39" s="20">
        <v>1239667</v>
      </c>
      <c r="J39" s="20">
        <v>1255343</v>
      </c>
      <c r="K39" s="20">
        <v>1406604</v>
      </c>
      <c r="L39" s="20">
        <v>1433970</v>
      </c>
      <c r="M39" s="20">
        <v>1491561</v>
      </c>
      <c r="N39" s="20">
        <v>1492073</v>
      </c>
      <c r="O39" s="20">
        <v>1582912</v>
      </c>
      <c r="P39" s="20">
        <v>1693591</v>
      </c>
      <c r="Q39" s="20">
        <v>1821480</v>
      </c>
      <c r="R39" s="20">
        <v>1690766</v>
      </c>
    </row>
    <row r="40" spans="2:18" ht="12.95" customHeight="1" x14ac:dyDescent="0.2">
      <c r="B40" s="22" t="s">
        <v>28</v>
      </c>
      <c r="C40" s="20">
        <v>26</v>
      </c>
      <c r="D40" s="20">
        <v>66</v>
      </c>
      <c r="E40" s="20">
        <v>54</v>
      </c>
      <c r="F40" s="20">
        <v>92</v>
      </c>
      <c r="G40" s="20">
        <v>63</v>
      </c>
      <c r="H40" s="20">
        <v>215</v>
      </c>
      <c r="I40" s="20">
        <v>203</v>
      </c>
      <c r="J40" s="20">
        <v>261</v>
      </c>
      <c r="K40" s="20">
        <v>326</v>
      </c>
      <c r="L40" s="20">
        <v>413</v>
      </c>
      <c r="M40" s="20">
        <v>506</v>
      </c>
      <c r="N40" s="20">
        <v>621</v>
      </c>
      <c r="O40" s="20">
        <v>1563</v>
      </c>
      <c r="P40" s="20">
        <v>2120</v>
      </c>
      <c r="Q40" s="20">
        <v>2389</v>
      </c>
      <c r="R40" s="20">
        <v>1676</v>
      </c>
    </row>
    <row r="41" spans="2:18" ht="12.95" customHeight="1" x14ac:dyDescent="0.2">
      <c r="B41" s="22" t="s">
        <v>29</v>
      </c>
      <c r="C41" s="20">
        <v>28</v>
      </c>
      <c r="D41" s="20">
        <v>85</v>
      </c>
      <c r="E41" s="20">
        <v>16</v>
      </c>
      <c r="F41" s="20">
        <v>27</v>
      </c>
      <c r="G41" s="20">
        <v>39</v>
      </c>
      <c r="H41" s="20">
        <v>47</v>
      </c>
      <c r="I41" s="20">
        <v>57</v>
      </c>
      <c r="J41" s="20">
        <v>76</v>
      </c>
      <c r="K41" s="20">
        <v>95</v>
      </c>
      <c r="L41" s="20">
        <v>93</v>
      </c>
      <c r="M41" s="20">
        <v>119</v>
      </c>
      <c r="N41" s="20">
        <v>178</v>
      </c>
      <c r="O41" s="20">
        <v>251</v>
      </c>
      <c r="P41" s="20">
        <v>265</v>
      </c>
      <c r="Q41" s="20">
        <v>268</v>
      </c>
      <c r="R41" s="20">
        <v>282</v>
      </c>
    </row>
    <row r="42" spans="2:18" ht="12.95" customHeight="1" x14ac:dyDescent="0.2">
      <c r="B42" s="22" t="s">
        <v>583</v>
      </c>
      <c r="C42" s="21"/>
      <c r="D42" s="20">
        <v>21</v>
      </c>
      <c r="E42" s="21"/>
      <c r="F42" s="21"/>
      <c r="G42" s="21"/>
      <c r="H42" s="20">
        <v>3</v>
      </c>
      <c r="I42" s="21"/>
      <c r="J42" s="21"/>
      <c r="K42" s="21"/>
      <c r="L42" s="21"/>
      <c r="M42" s="21"/>
      <c r="N42" s="21"/>
      <c r="O42" s="21"/>
      <c r="P42" s="21"/>
      <c r="Q42" s="21"/>
      <c r="R42" s="21"/>
    </row>
    <row r="43" spans="2:18" ht="12.95" customHeight="1" x14ac:dyDescent="0.2">
      <c r="B43" s="22" t="s">
        <v>584</v>
      </c>
      <c r="C43" s="20">
        <v>3</v>
      </c>
      <c r="D43" s="20">
        <v>7</v>
      </c>
      <c r="E43" s="20">
        <v>2</v>
      </c>
      <c r="F43" s="20">
        <v>8</v>
      </c>
      <c r="G43" s="20">
        <v>2</v>
      </c>
      <c r="H43" s="21"/>
      <c r="I43" s="21"/>
      <c r="J43" s="21"/>
      <c r="K43" s="21"/>
      <c r="L43" s="21"/>
      <c r="M43" s="21"/>
      <c r="N43" s="20">
        <v>2</v>
      </c>
      <c r="O43" s="20">
        <v>3</v>
      </c>
      <c r="P43" s="20">
        <v>4</v>
      </c>
      <c r="Q43" s="20">
        <v>1</v>
      </c>
      <c r="R43" s="21"/>
    </row>
    <row r="44" spans="2:18" ht="12.95" customHeight="1" x14ac:dyDescent="0.2">
      <c r="B44" s="22" t="s">
        <v>424</v>
      </c>
      <c r="C44" s="20">
        <v>39904</v>
      </c>
      <c r="D44" s="20">
        <v>41473</v>
      </c>
      <c r="E44" s="20">
        <v>42140</v>
      </c>
      <c r="F44" s="20">
        <v>44124</v>
      </c>
      <c r="G44" s="20">
        <v>44854</v>
      </c>
      <c r="H44" s="20">
        <v>38542</v>
      </c>
      <c r="I44" s="20">
        <v>45006</v>
      </c>
      <c r="J44" s="20">
        <v>63904</v>
      </c>
      <c r="K44" s="20">
        <v>91222</v>
      </c>
      <c r="L44" s="20">
        <v>67954</v>
      </c>
      <c r="M44" s="20">
        <v>84844</v>
      </c>
      <c r="N44" s="20">
        <v>104489</v>
      </c>
      <c r="O44" s="20">
        <v>118189</v>
      </c>
      <c r="P44" s="20">
        <v>160052</v>
      </c>
      <c r="Q44" s="20">
        <v>171873</v>
      </c>
      <c r="R44" s="20">
        <v>176233</v>
      </c>
    </row>
    <row r="45" spans="2:18" ht="12.95" customHeight="1" x14ac:dyDescent="0.2">
      <c r="B45" s="22" t="s">
        <v>585</v>
      </c>
      <c r="C45" s="20">
        <v>11</v>
      </c>
      <c r="D45" s="20">
        <v>42</v>
      </c>
      <c r="E45" s="20">
        <v>46</v>
      </c>
      <c r="F45" s="20">
        <v>50</v>
      </c>
      <c r="G45" s="20">
        <v>201</v>
      </c>
      <c r="H45" s="20">
        <v>44</v>
      </c>
      <c r="I45" s="20">
        <v>90</v>
      </c>
      <c r="J45" s="20">
        <v>128</v>
      </c>
      <c r="K45" s="20">
        <v>229</v>
      </c>
      <c r="L45" s="20">
        <v>105</v>
      </c>
      <c r="M45" s="20">
        <v>186</v>
      </c>
      <c r="N45" s="20">
        <v>281</v>
      </c>
      <c r="O45" s="20">
        <v>646</v>
      </c>
      <c r="P45" s="20">
        <v>916</v>
      </c>
      <c r="Q45" s="20">
        <v>1199</v>
      </c>
      <c r="R45" s="20">
        <v>1463</v>
      </c>
    </row>
    <row r="46" spans="2:18" ht="12.95" customHeight="1" x14ac:dyDescent="0.2">
      <c r="B46" s="22" t="s">
        <v>586</v>
      </c>
      <c r="C46" s="20">
        <v>1</v>
      </c>
      <c r="D46" s="20">
        <v>0</v>
      </c>
      <c r="E46" s="20">
        <v>5</v>
      </c>
      <c r="F46" s="20">
        <v>7</v>
      </c>
      <c r="G46" s="21"/>
      <c r="H46" s="21"/>
      <c r="I46" s="21"/>
      <c r="J46" s="21"/>
      <c r="K46" s="21"/>
      <c r="L46" s="21"/>
      <c r="M46" s="21"/>
      <c r="N46" s="21"/>
      <c r="O46" s="20">
        <v>1</v>
      </c>
      <c r="P46" s="21"/>
      <c r="Q46" s="21"/>
      <c r="R46" s="21"/>
    </row>
    <row r="47" spans="2:18" ht="12.95" customHeight="1" x14ac:dyDescent="0.2">
      <c r="B47" s="22" t="s">
        <v>587</v>
      </c>
      <c r="C47" s="20">
        <v>2</v>
      </c>
      <c r="D47" s="20">
        <v>46</v>
      </c>
      <c r="E47" s="20">
        <v>3</v>
      </c>
      <c r="F47" s="20">
        <v>1</v>
      </c>
      <c r="G47" s="21"/>
      <c r="H47" s="21"/>
      <c r="I47" s="21"/>
      <c r="J47" s="21"/>
      <c r="K47" s="21"/>
      <c r="L47" s="21"/>
      <c r="M47" s="21"/>
      <c r="N47" s="21"/>
      <c r="O47" s="21"/>
      <c r="P47" s="21"/>
      <c r="Q47" s="21"/>
      <c r="R47" s="21"/>
    </row>
    <row r="48" spans="2:18" ht="12.95" customHeight="1" x14ac:dyDescent="0.2">
      <c r="B48" s="22" t="s">
        <v>588</v>
      </c>
      <c r="C48" s="20">
        <v>12</v>
      </c>
      <c r="D48" s="20">
        <v>27</v>
      </c>
      <c r="E48" s="20">
        <v>47</v>
      </c>
      <c r="F48" s="20">
        <v>41</v>
      </c>
      <c r="G48" s="20">
        <v>34</v>
      </c>
      <c r="H48" s="20">
        <v>62</v>
      </c>
      <c r="I48" s="20">
        <v>57</v>
      </c>
      <c r="J48" s="20">
        <v>63</v>
      </c>
      <c r="K48" s="20">
        <v>111</v>
      </c>
      <c r="L48" s="20">
        <v>106</v>
      </c>
      <c r="M48" s="20">
        <v>150</v>
      </c>
      <c r="N48" s="20">
        <v>147</v>
      </c>
      <c r="O48" s="20">
        <v>417</v>
      </c>
      <c r="P48" s="20">
        <v>979</v>
      </c>
      <c r="Q48" s="20">
        <v>925</v>
      </c>
      <c r="R48" s="20">
        <v>1010</v>
      </c>
    </row>
    <row r="49" spans="2:18" ht="12.95" customHeight="1" x14ac:dyDescent="0.2">
      <c r="B49" s="22" t="s">
        <v>452</v>
      </c>
      <c r="C49" s="20">
        <v>51818</v>
      </c>
      <c r="D49" s="20">
        <v>63223</v>
      </c>
      <c r="E49" s="20">
        <v>48768</v>
      </c>
      <c r="F49" s="20">
        <v>59112</v>
      </c>
      <c r="G49" s="20">
        <v>88739</v>
      </c>
      <c r="H49" s="20">
        <v>94450</v>
      </c>
      <c r="I49" s="20">
        <v>129730</v>
      </c>
      <c r="J49" s="20">
        <v>158858</v>
      </c>
      <c r="K49" s="20">
        <v>164733</v>
      </c>
      <c r="L49" s="20">
        <v>174426</v>
      </c>
      <c r="M49" s="20">
        <v>223369</v>
      </c>
      <c r="N49" s="20">
        <v>223986</v>
      </c>
      <c r="O49" s="20">
        <v>217254</v>
      </c>
      <c r="P49" s="20">
        <v>226189</v>
      </c>
      <c r="Q49" s="20">
        <v>212464</v>
      </c>
      <c r="R49" s="20">
        <v>87328</v>
      </c>
    </row>
    <row r="50" spans="2:18" ht="12.95" customHeight="1" x14ac:dyDescent="0.2">
      <c r="B50" s="22" t="s">
        <v>443</v>
      </c>
      <c r="C50" s="20">
        <v>25295</v>
      </c>
      <c r="D50" s="20">
        <v>31951</v>
      </c>
      <c r="E50" s="20">
        <v>27557</v>
      </c>
      <c r="F50" s="20">
        <v>35339</v>
      </c>
      <c r="G50" s="20">
        <v>44077</v>
      </c>
      <c r="H50" s="20">
        <v>56323</v>
      </c>
      <c r="I50" s="20">
        <v>68252</v>
      </c>
      <c r="J50" s="20">
        <v>61882</v>
      </c>
      <c r="K50" s="20">
        <v>69336</v>
      </c>
      <c r="L50" s="20">
        <v>77142</v>
      </c>
      <c r="M50" s="20">
        <v>96701</v>
      </c>
      <c r="N50" s="20">
        <v>114582</v>
      </c>
      <c r="O50" s="20">
        <v>138876</v>
      </c>
      <c r="P50" s="20">
        <v>199746</v>
      </c>
      <c r="Q50" s="20">
        <v>313704</v>
      </c>
      <c r="R50" s="20">
        <v>167570</v>
      </c>
    </row>
    <row r="51" spans="2:18" ht="12.95" customHeight="1" x14ac:dyDescent="0.2">
      <c r="B51" s="22" t="s">
        <v>453</v>
      </c>
      <c r="C51" s="20">
        <v>126034</v>
      </c>
      <c r="D51" s="20">
        <v>164979</v>
      </c>
      <c r="E51" s="20">
        <v>154350</v>
      </c>
      <c r="F51" s="20">
        <v>214948</v>
      </c>
      <c r="G51" s="20">
        <v>304621</v>
      </c>
      <c r="H51" s="20">
        <v>235755</v>
      </c>
      <c r="I51" s="20">
        <v>265429</v>
      </c>
      <c r="J51" s="20">
        <v>276805</v>
      </c>
      <c r="K51" s="20">
        <v>296085</v>
      </c>
      <c r="L51" s="20">
        <v>314446</v>
      </c>
      <c r="M51" s="20">
        <v>369867</v>
      </c>
      <c r="N51" s="20">
        <v>391312</v>
      </c>
      <c r="O51" s="20">
        <v>402818</v>
      </c>
      <c r="P51" s="20">
        <v>408287</v>
      </c>
      <c r="Q51" s="20">
        <v>408841</v>
      </c>
      <c r="R51" s="20">
        <v>329618</v>
      </c>
    </row>
    <row r="52" spans="2:18" ht="12.95" customHeight="1" x14ac:dyDescent="0.2">
      <c r="B52" s="22" t="s">
        <v>589</v>
      </c>
      <c r="C52" s="20">
        <v>15</v>
      </c>
      <c r="D52" s="20">
        <v>13</v>
      </c>
      <c r="E52" s="20">
        <v>54</v>
      </c>
      <c r="F52" s="20">
        <v>5</v>
      </c>
      <c r="G52" s="20">
        <v>109</v>
      </c>
      <c r="H52" s="20">
        <v>434</v>
      </c>
      <c r="I52" s="20">
        <v>42</v>
      </c>
      <c r="J52" s="20">
        <v>250</v>
      </c>
      <c r="K52" s="20">
        <v>32</v>
      </c>
      <c r="L52" s="20">
        <v>223</v>
      </c>
      <c r="M52" s="20">
        <v>11</v>
      </c>
      <c r="N52" s="20">
        <v>327</v>
      </c>
      <c r="O52" s="20">
        <v>4312</v>
      </c>
      <c r="P52" s="20">
        <v>6026</v>
      </c>
      <c r="Q52" s="20">
        <v>5979</v>
      </c>
      <c r="R52" s="20">
        <v>5179</v>
      </c>
    </row>
    <row r="53" spans="2:18" ht="12.95" customHeight="1" x14ac:dyDescent="0.2">
      <c r="B53" s="22" t="s">
        <v>577</v>
      </c>
      <c r="C53" s="21"/>
      <c r="D53" s="21"/>
      <c r="E53" s="21"/>
      <c r="F53" s="21"/>
      <c r="G53" s="21"/>
      <c r="H53" s="20">
        <v>92</v>
      </c>
      <c r="I53" s="21"/>
      <c r="J53" s="20">
        <v>6</v>
      </c>
      <c r="K53" s="20">
        <v>17</v>
      </c>
      <c r="L53" s="20">
        <v>3</v>
      </c>
      <c r="M53" s="20">
        <v>9</v>
      </c>
      <c r="N53" s="20">
        <v>20</v>
      </c>
      <c r="O53" s="20">
        <v>391</v>
      </c>
      <c r="P53" s="20">
        <v>33</v>
      </c>
      <c r="Q53" s="20">
        <v>16</v>
      </c>
      <c r="R53" s="20">
        <v>31</v>
      </c>
    </row>
    <row r="54" spans="2:18" ht="12.95" customHeight="1" x14ac:dyDescent="0.2">
      <c r="B54" s="22" t="s">
        <v>590</v>
      </c>
      <c r="C54" s="20">
        <v>122</v>
      </c>
      <c r="D54" s="20">
        <v>103</v>
      </c>
      <c r="E54" s="20">
        <v>52</v>
      </c>
      <c r="F54" s="20">
        <v>183</v>
      </c>
      <c r="G54" s="20">
        <v>526</v>
      </c>
      <c r="H54" s="20">
        <v>351</v>
      </c>
      <c r="I54" s="20">
        <v>1886</v>
      </c>
      <c r="J54" s="20">
        <v>948</v>
      </c>
      <c r="K54" s="20">
        <v>913</v>
      </c>
      <c r="L54" s="20">
        <v>1467</v>
      </c>
      <c r="M54" s="20">
        <v>2924</v>
      </c>
      <c r="N54" s="20">
        <v>2073</v>
      </c>
      <c r="O54" s="20">
        <v>727</v>
      </c>
      <c r="P54" s="20">
        <v>1349</v>
      </c>
      <c r="Q54" s="20">
        <v>2583</v>
      </c>
      <c r="R54" s="20">
        <v>1625</v>
      </c>
    </row>
    <row r="55" spans="2:18" ht="12.95" customHeight="1" x14ac:dyDescent="0.2">
      <c r="B55" s="22" t="s">
        <v>591</v>
      </c>
      <c r="C55" s="20">
        <v>375</v>
      </c>
      <c r="D55" s="20">
        <v>325</v>
      </c>
      <c r="E55" s="20">
        <v>261</v>
      </c>
      <c r="F55" s="20">
        <v>190</v>
      </c>
      <c r="G55" s="20">
        <v>2407</v>
      </c>
      <c r="H55" s="20">
        <v>13816</v>
      </c>
      <c r="I55" s="20">
        <v>120</v>
      </c>
      <c r="J55" s="20">
        <v>523</v>
      </c>
      <c r="K55" s="20">
        <v>668</v>
      </c>
      <c r="L55" s="20">
        <v>668</v>
      </c>
      <c r="M55" s="20">
        <v>523</v>
      </c>
      <c r="N55" s="20">
        <v>246</v>
      </c>
      <c r="O55" s="20">
        <v>1127</v>
      </c>
      <c r="P55" s="20">
        <v>682</v>
      </c>
      <c r="Q55" s="20">
        <v>476</v>
      </c>
      <c r="R55" s="20">
        <v>748</v>
      </c>
    </row>
    <row r="56" spans="2:18" ht="12.95" customHeight="1" x14ac:dyDescent="0.2">
      <c r="B56" s="22" t="s">
        <v>592</v>
      </c>
      <c r="C56" s="20">
        <v>925</v>
      </c>
      <c r="D56" s="20">
        <v>883</v>
      </c>
      <c r="E56" s="20">
        <v>852</v>
      </c>
      <c r="F56" s="20">
        <v>1312</v>
      </c>
      <c r="G56" s="20">
        <v>1319</v>
      </c>
      <c r="H56" s="20">
        <v>1711</v>
      </c>
      <c r="I56" s="20">
        <v>2307</v>
      </c>
      <c r="J56" s="20">
        <v>2308</v>
      </c>
      <c r="K56" s="20">
        <v>2478</v>
      </c>
      <c r="L56" s="20">
        <v>2704</v>
      </c>
      <c r="M56" s="20">
        <v>3892</v>
      </c>
      <c r="N56" s="20">
        <v>4433</v>
      </c>
      <c r="O56" s="20">
        <v>4780</v>
      </c>
      <c r="P56" s="20">
        <v>5093</v>
      </c>
      <c r="Q56" s="20">
        <v>6791</v>
      </c>
      <c r="R56" s="20">
        <v>4323</v>
      </c>
    </row>
    <row r="57" spans="2:18" ht="12.95" customHeight="1" x14ac:dyDescent="0.2">
      <c r="B57" s="22" t="s">
        <v>593</v>
      </c>
      <c r="C57" s="20">
        <v>21</v>
      </c>
      <c r="D57" s="20">
        <v>14</v>
      </c>
      <c r="E57" s="20">
        <v>1</v>
      </c>
      <c r="F57" s="20">
        <v>3</v>
      </c>
      <c r="G57" s="20">
        <v>7</v>
      </c>
      <c r="H57" s="20">
        <v>17</v>
      </c>
      <c r="I57" s="20">
        <v>2</v>
      </c>
      <c r="J57" s="20">
        <v>29</v>
      </c>
      <c r="K57" s="20">
        <v>15</v>
      </c>
      <c r="L57" s="20">
        <v>10</v>
      </c>
      <c r="M57" s="20">
        <v>57</v>
      </c>
      <c r="N57" s="20">
        <v>44</v>
      </c>
      <c r="O57" s="20">
        <v>69</v>
      </c>
      <c r="P57" s="20">
        <v>130</v>
      </c>
      <c r="Q57" s="20">
        <v>117</v>
      </c>
      <c r="R57" s="20">
        <v>133</v>
      </c>
    </row>
    <row r="58" spans="2:18" ht="12.95" customHeight="1" x14ac:dyDescent="0.2">
      <c r="B58" s="22" t="s">
        <v>30</v>
      </c>
      <c r="C58" s="20">
        <v>2495</v>
      </c>
      <c r="D58" s="20">
        <v>507</v>
      </c>
      <c r="E58" s="20">
        <v>155</v>
      </c>
      <c r="F58" s="20">
        <v>241</v>
      </c>
      <c r="G58" s="20">
        <v>352</v>
      </c>
      <c r="H58" s="20">
        <v>305</v>
      </c>
      <c r="I58" s="20">
        <v>486</v>
      </c>
      <c r="J58" s="20">
        <v>437</v>
      </c>
      <c r="K58" s="20">
        <v>358</v>
      </c>
      <c r="L58" s="20">
        <v>462</v>
      </c>
      <c r="M58" s="20">
        <v>570</v>
      </c>
      <c r="N58" s="20">
        <v>652</v>
      </c>
      <c r="O58" s="20">
        <v>745</v>
      </c>
      <c r="P58" s="20">
        <v>2032</v>
      </c>
      <c r="Q58" s="20">
        <v>799</v>
      </c>
      <c r="R58" s="20">
        <v>637</v>
      </c>
    </row>
    <row r="59" spans="2:18" ht="12.95" customHeight="1" x14ac:dyDescent="0.2">
      <c r="B59" s="22" t="s">
        <v>444</v>
      </c>
      <c r="C59" s="20">
        <v>7315</v>
      </c>
      <c r="D59" s="20">
        <v>9609</v>
      </c>
      <c r="E59" s="20">
        <v>5928</v>
      </c>
      <c r="F59" s="20">
        <v>7083</v>
      </c>
      <c r="G59" s="20">
        <v>8269</v>
      </c>
      <c r="H59" s="20">
        <v>8893</v>
      </c>
      <c r="I59" s="20">
        <v>11792</v>
      </c>
      <c r="J59" s="20">
        <v>15627</v>
      </c>
      <c r="K59" s="20">
        <v>23361</v>
      </c>
      <c r="L59" s="20">
        <v>24349</v>
      </c>
      <c r="M59" s="20">
        <v>40282</v>
      </c>
      <c r="N59" s="20">
        <v>56113</v>
      </c>
      <c r="O59" s="20">
        <v>57385</v>
      </c>
      <c r="P59" s="20">
        <v>59486</v>
      </c>
      <c r="Q59" s="20">
        <v>56867</v>
      </c>
      <c r="R59" s="20">
        <v>47232</v>
      </c>
    </row>
    <row r="60" spans="2:18" ht="12.95" customHeight="1" x14ac:dyDescent="0.2">
      <c r="B60" s="22" t="s">
        <v>594</v>
      </c>
      <c r="C60" s="20">
        <v>44</v>
      </c>
      <c r="D60" s="20">
        <v>87</v>
      </c>
      <c r="E60" s="20">
        <v>68</v>
      </c>
      <c r="F60" s="20">
        <v>106</v>
      </c>
      <c r="G60" s="20">
        <v>192</v>
      </c>
      <c r="H60" s="20">
        <v>171</v>
      </c>
      <c r="I60" s="20">
        <v>667</v>
      </c>
      <c r="J60" s="20">
        <v>745</v>
      </c>
      <c r="K60" s="20">
        <v>445</v>
      </c>
      <c r="L60" s="20">
        <v>561</v>
      </c>
      <c r="M60" s="20">
        <v>382</v>
      </c>
      <c r="N60" s="20">
        <v>546</v>
      </c>
      <c r="O60" s="20">
        <v>584</v>
      </c>
      <c r="P60" s="20">
        <v>1237</v>
      </c>
      <c r="Q60" s="20">
        <v>1608</v>
      </c>
      <c r="R60" s="20">
        <v>1447</v>
      </c>
    </row>
    <row r="61" spans="2:18" ht="12.95" customHeight="1" x14ac:dyDescent="0.2">
      <c r="B61" s="22" t="s">
        <v>485</v>
      </c>
      <c r="C61" s="20">
        <v>7064</v>
      </c>
      <c r="D61" s="20">
        <v>17530</v>
      </c>
      <c r="E61" s="20">
        <v>23118</v>
      </c>
      <c r="F61" s="20">
        <v>33034</v>
      </c>
      <c r="G61" s="20">
        <v>36648</v>
      </c>
      <c r="H61" s="20">
        <v>41692</v>
      </c>
      <c r="I61" s="20">
        <v>53142</v>
      </c>
      <c r="J61" s="20">
        <v>63855</v>
      </c>
      <c r="K61" s="20">
        <v>64982</v>
      </c>
      <c r="L61" s="20">
        <v>69323</v>
      </c>
      <c r="M61" s="20">
        <v>72393</v>
      </c>
      <c r="N61" s="20">
        <v>70956</v>
      </c>
      <c r="O61" s="20">
        <v>73365</v>
      </c>
      <c r="P61" s="20">
        <v>67198</v>
      </c>
      <c r="Q61" s="20">
        <v>48522</v>
      </c>
      <c r="R61" s="20">
        <v>39063</v>
      </c>
    </row>
    <row r="62" spans="2:18" ht="12.95" customHeight="1" x14ac:dyDescent="0.2">
      <c r="B62" s="22" t="s">
        <v>473</v>
      </c>
      <c r="C62" s="20">
        <v>5451</v>
      </c>
      <c r="D62" s="20">
        <v>6620</v>
      </c>
      <c r="E62" s="20">
        <v>6306</v>
      </c>
      <c r="F62" s="20">
        <v>13016</v>
      </c>
      <c r="G62" s="20">
        <v>16710</v>
      </c>
      <c r="H62" s="20">
        <v>15952</v>
      </c>
      <c r="I62" s="20">
        <v>24369</v>
      </c>
      <c r="J62" s="20">
        <v>33752</v>
      </c>
      <c r="K62" s="20">
        <v>36413</v>
      </c>
      <c r="L62" s="20">
        <v>35136</v>
      </c>
      <c r="M62" s="20">
        <v>34921</v>
      </c>
      <c r="N62" s="20">
        <v>35459</v>
      </c>
      <c r="O62" s="20">
        <v>48537</v>
      </c>
      <c r="P62" s="20">
        <v>55649</v>
      </c>
      <c r="Q62" s="20">
        <v>63363</v>
      </c>
      <c r="R62" s="20">
        <v>35549</v>
      </c>
    </row>
    <row r="63" spans="2:18" ht="12.95" customHeight="1" x14ac:dyDescent="0.2">
      <c r="B63" s="22" t="s">
        <v>595</v>
      </c>
      <c r="C63" s="20">
        <v>181</v>
      </c>
      <c r="D63" s="20">
        <v>408</v>
      </c>
      <c r="E63" s="20">
        <v>451</v>
      </c>
      <c r="F63" s="20">
        <v>660</v>
      </c>
      <c r="G63" s="20">
        <v>817</v>
      </c>
      <c r="H63" s="20">
        <v>1069</v>
      </c>
      <c r="I63" s="20">
        <v>2081</v>
      </c>
      <c r="J63" s="20">
        <v>2057</v>
      </c>
      <c r="K63" s="20">
        <v>2062</v>
      </c>
      <c r="L63" s="20">
        <v>1479</v>
      </c>
      <c r="M63" s="20">
        <v>1912</v>
      </c>
      <c r="N63" s="20">
        <v>2826</v>
      </c>
      <c r="O63" s="20">
        <v>3488</v>
      </c>
      <c r="P63" s="20">
        <v>4480</v>
      </c>
      <c r="Q63" s="20">
        <v>5095</v>
      </c>
      <c r="R63" s="20">
        <v>5408</v>
      </c>
    </row>
    <row r="64" spans="2:18" ht="12.95" customHeight="1" x14ac:dyDescent="0.2">
      <c r="B64" s="22" t="s">
        <v>596</v>
      </c>
      <c r="C64" s="21"/>
      <c r="D64" s="20">
        <v>1</v>
      </c>
      <c r="E64" s="21"/>
      <c r="F64" s="21"/>
      <c r="G64" s="21"/>
      <c r="H64" s="21"/>
      <c r="I64" s="21"/>
      <c r="J64" s="21"/>
      <c r="K64" s="21"/>
      <c r="L64" s="21"/>
      <c r="M64" s="21"/>
      <c r="N64" s="21"/>
      <c r="O64" s="21"/>
      <c r="P64" s="21"/>
      <c r="Q64" s="21"/>
      <c r="R64" s="20">
        <v>2</v>
      </c>
    </row>
    <row r="65" spans="2:18" ht="12.95" customHeight="1" x14ac:dyDescent="0.2">
      <c r="B65" s="22" t="s">
        <v>597</v>
      </c>
      <c r="C65" s="20">
        <v>1</v>
      </c>
      <c r="D65" s="20">
        <v>0</v>
      </c>
      <c r="E65" s="21"/>
      <c r="F65" s="21"/>
      <c r="G65" s="21"/>
      <c r="H65" s="21"/>
      <c r="I65" s="21"/>
      <c r="J65" s="21"/>
      <c r="K65" s="21"/>
      <c r="L65" s="21"/>
      <c r="M65" s="21"/>
      <c r="N65" s="21"/>
      <c r="O65" s="21"/>
      <c r="P65" s="21"/>
      <c r="Q65" s="21"/>
      <c r="R65" s="21"/>
    </row>
    <row r="66" spans="2:18" ht="12.95" customHeight="1" x14ac:dyDescent="0.2">
      <c r="B66" s="22" t="s">
        <v>425</v>
      </c>
      <c r="C66" s="20">
        <v>11788</v>
      </c>
      <c r="D66" s="20">
        <v>12643</v>
      </c>
      <c r="E66" s="20">
        <v>13794</v>
      </c>
      <c r="F66" s="20">
        <v>15987</v>
      </c>
      <c r="G66" s="20">
        <v>24914</v>
      </c>
      <c r="H66" s="20">
        <v>30410</v>
      </c>
      <c r="I66" s="20">
        <v>37788</v>
      </c>
      <c r="J66" s="20">
        <v>44023</v>
      </c>
      <c r="K66" s="20">
        <v>65875</v>
      </c>
      <c r="L66" s="20">
        <v>57447</v>
      </c>
      <c r="M66" s="20">
        <v>68645</v>
      </c>
      <c r="N66" s="20">
        <v>77884</v>
      </c>
      <c r="O66" s="20">
        <v>82579</v>
      </c>
      <c r="P66" s="20">
        <v>89562</v>
      </c>
      <c r="Q66" s="20">
        <v>109775</v>
      </c>
      <c r="R66" s="20">
        <v>87660</v>
      </c>
    </row>
    <row r="67" spans="2:18" ht="12.95" customHeight="1" x14ac:dyDescent="0.2">
      <c r="B67" s="22" t="s">
        <v>31</v>
      </c>
      <c r="C67" s="20">
        <v>17</v>
      </c>
      <c r="D67" s="20">
        <v>142</v>
      </c>
      <c r="E67" s="20">
        <v>16</v>
      </c>
      <c r="F67" s="20">
        <v>20</v>
      </c>
      <c r="G67" s="20">
        <v>245</v>
      </c>
      <c r="H67" s="20">
        <v>47</v>
      </c>
      <c r="I67" s="20">
        <v>53</v>
      </c>
      <c r="J67" s="20">
        <v>42</v>
      </c>
      <c r="K67" s="20">
        <v>50</v>
      </c>
      <c r="L67" s="20">
        <v>34</v>
      </c>
      <c r="M67" s="20">
        <v>33</v>
      </c>
      <c r="N67" s="20">
        <v>167</v>
      </c>
      <c r="O67" s="20">
        <v>80</v>
      </c>
      <c r="P67" s="20">
        <v>148</v>
      </c>
      <c r="Q67" s="20">
        <v>118</v>
      </c>
      <c r="R67" s="20">
        <v>93</v>
      </c>
    </row>
    <row r="68" spans="2:18" ht="12.95" customHeight="1" x14ac:dyDescent="0.2">
      <c r="B68" s="22" t="s">
        <v>598</v>
      </c>
      <c r="C68" s="20">
        <v>37</v>
      </c>
      <c r="D68" s="20">
        <v>10</v>
      </c>
      <c r="E68" s="20">
        <v>71</v>
      </c>
      <c r="F68" s="20">
        <v>69</v>
      </c>
      <c r="G68" s="20">
        <v>13</v>
      </c>
      <c r="H68" s="20">
        <v>8</v>
      </c>
      <c r="I68" s="20">
        <v>63</v>
      </c>
      <c r="J68" s="20">
        <v>457</v>
      </c>
      <c r="K68" s="20">
        <v>804</v>
      </c>
      <c r="L68" s="20">
        <v>755</v>
      </c>
      <c r="M68" s="20">
        <v>1280</v>
      </c>
      <c r="N68" s="20">
        <v>1847</v>
      </c>
      <c r="O68" s="20">
        <v>2407</v>
      </c>
      <c r="P68" s="20">
        <v>6373</v>
      </c>
      <c r="Q68" s="20">
        <v>2957</v>
      </c>
      <c r="R68" s="20">
        <v>2807</v>
      </c>
    </row>
    <row r="69" spans="2:18" ht="12.95" customHeight="1" x14ac:dyDescent="0.2">
      <c r="B69" s="22" t="s">
        <v>445</v>
      </c>
      <c r="C69" s="20">
        <v>14294</v>
      </c>
      <c r="D69" s="20">
        <v>13123</v>
      </c>
      <c r="E69" s="20">
        <v>15100</v>
      </c>
      <c r="F69" s="20">
        <v>12422</v>
      </c>
      <c r="G69" s="20">
        <v>15072</v>
      </c>
      <c r="H69" s="20">
        <v>21115</v>
      </c>
      <c r="I69" s="20">
        <v>24757</v>
      </c>
      <c r="J69" s="20">
        <v>28222</v>
      </c>
      <c r="K69" s="20">
        <v>35814</v>
      </c>
      <c r="L69" s="20">
        <v>31658</v>
      </c>
      <c r="M69" s="20">
        <v>51610</v>
      </c>
      <c r="N69" s="20">
        <v>65272</v>
      </c>
      <c r="O69" s="20">
        <v>59734</v>
      </c>
      <c r="P69" s="20">
        <v>69229</v>
      </c>
      <c r="Q69" s="20">
        <v>83515</v>
      </c>
      <c r="R69" s="20">
        <v>59015</v>
      </c>
    </row>
    <row r="70" spans="2:18" ht="12.95" customHeight="1" x14ac:dyDescent="0.2">
      <c r="B70" s="22" t="s">
        <v>599</v>
      </c>
      <c r="C70" s="20">
        <v>1811</v>
      </c>
      <c r="D70" s="20">
        <v>2456</v>
      </c>
      <c r="E70" s="20">
        <v>3028</v>
      </c>
      <c r="F70" s="20">
        <v>2938</v>
      </c>
      <c r="G70" s="20">
        <v>3282</v>
      </c>
      <c r="H70" s="20">
        <v>3163</v>
      </c>
      <c r="I70" s="20">
        <v>3634</v>
      </c>
      <c r="J70" s="20">
        <v>4130</v>
      </c>
      <c r="K70" s="20">
        <v>5402</v>
      </c>
      <c r="L70" s="20">
        <v>4685</v>
      </c>
      <c r="M70" s="20">
        <v>5447</v>
      </c>
      <c r="N70" s="20">
        <v>6327</v>
      </c>
      <c r="O70" s="20">
        <v>7971</v>
      </c>
      <c r="P70" s="20">
        <v>11435</v>
      </c>
      <c r="Q70" s="20">
        <v>16218</v>
      </c>
      <c r="R70" s="20">
        <v>19353</v>
      </c>
    </row>
    <row r="71" spans="2:18" ht="12.95" customHeight="1" x14ac:dyDescent="0.2">
      <c r="B71" s="22" t="s">
        <v>454</v>
      </c>
      <c r="C71" s="20">
        <v>64283</v>
      </c>
      <c r="D71" s="20">
        <v>80739</v>
      </c>
      <c r="E71" s="20">
        <v>59753</v>
      </c>
      <c r="F71" s="20">
        <v>80908</v>
      </c>
      <c r="G71" s="20">
        <v>95730</v>
      </c>
      <c r="H71" s="20">
        <v>78766</v>
      </c>
      <c r="I71" s="20">
        <v>84378</v>
      </c>
      <c r="J71" s="20">
        <v>102883</v>
      </c>
      <c r="K71" s="20">
        <v>136489</v>
      </c>
      <c r="L71" s="20">
        <v>143204</v>
      </c>
      <c r="M71" s="20">
        <v>186562</v>
      </c>
      <c r="N71" s="20">
        <v>195083</v>
      </c>
      <c r="O71" s="20">
        <v>219044</v>
      </c>
      <c r="P71" s="20">
        <v>228138</v>
      </c>
      <c r="Q71" s="20">
        <v>213803</v>
      </c>
      <c r="R71" s="20">
        <v>122185</v>
      </c>
    </row>
    <row r="72" spans="2:18" ht="12.95" customHeight="1" x14ac:dyDescent="0.2">
      <c r="B72" s="22" t="s">
        <v>455</v>
      </c>
      <c r="C72" s="20">
        <v>524170</v>
      </c>
      <c r="D72" s="20">
        <v>522740</v>
      </c>
      <c r="E72" s="20">
        <v>470582</v>
      </c>
      <c r="F72" s="20">
        <v>548858</v>
      </c>
      <c r="G72" s="20">
        <v>701190</v>
      </c>
      <c r="H72" s="20">
        <v>657859</v>
      </c>
      <c r="I72" s="20">
        <v>768167</v>
      </c>
      <c r="J72" s="20">
        <v>885006</v>
      </c>
      <c r="K72" s="20">
        <v>932809</v>
      </c>
      <c r="L72" s="20">
        <v>928376</v>
      </c>
      <c r="M72" s="20">
        <v>1140459</v>
      </c>
      <c r="N72" s="20">
        <v>1032565</v>
      </c>
      <c r="O72" s="20">
        <v>1046010</v>
      </c>
      <c r="P72" s="20">
        <v>1037152</v>
      </c>
      <c r="Q72" s="20">
        <v>847259</v>
      </c>
      <c r="R72" s="20">
        <v>555151</v>
      </c>
    </row>
    <row r="73" spans="2:18" ht="12.95" customHeight="1" x14ac:dyDescent="0.2">
      <c r="B73" s="22" t="s">
        <v>600</v>
      </c>
      <c r="C73" s="21"/>
      <c r="D73" s="21"/>
      <c r="E73" s="20">
        <v>0</v>
      </c>
      <c r="F73" s="21"/>
      <c r="G73" s="21"/>
      <c r="H73" s="21"/>
      <c r="I73" s="21"/>
      <c r="J73" s="21"/>
      <c r="K73" s="21"/>
      <c r="L73" s="21"/>
      <c r="M73" s="21"/>
      <c r="N73" s="21"/>
      <c r="O73" s="21"/>
      <c r="P73" s="21"/>
      <c r="Q73" s="21"/>
      <c r="R73" s="21"/>
    </row>
    <row r="74" spans="2:18" ht="12.95" customHeight="1" x14ac:dyDescent="0.2">
      <c r="B74" s="22" t="s">
        <v>32</v>
      </c>
      <c r="C74" s="20">
        <v>3</v>
      </c>
      <c r="D74" s="20">
        <v>32</v>
      </c>
      <c r="E74" s="20">
        <v>12</v>
      </c>
      <c r="F74" s="20">
        <v>37</v>
      </c>
      <c r="G74" s="20">
        <v>29</v>
      </c>
      <c r="H74" s="20">
        <v>1558</v>
      </c>
      <c r="I74" s="20">
        <v>64</v>
      </c>
      <c r="J74" s="20">
        <v>100</v>
      </c>
      <c r="K74" s="20">
        <v>175</v>
      </c>
      <c r="L74" s="20">
        <v>161</v>
      </c>
      <c r="M74" s="20">
        <v>268</v>
      </c>
      <c r="N74" s="20">
        <v>473</v>
      </c>
      <c r="O74" s="20">
        <v>1902</v>
      </c>
      <c r="P74" s="20">
        <v>1691</v>
      </c>
      <c r="Q74" s="20">
        <v>2259</v>
      </c>
      <c r="R74" s="20">
        <v>1577</v>
      </c>
    </row>
    <row r="75" spans="2:18" ht="12.95" customHeight="1" x14ac:dyDescent="0.2">
      <c r="B75" s="22" t="s">
        <v>601</v>
      </c>
      <c r="C75" s="20">
        <v>30</v>
      </c>
      <c r="D75" s="20">
        <v>91</v>
      </c>
      <c r="E75" s="20">
        <v>61</v>
      </c>
      <c r="F75" s="20">
        <v>88</v>
      </c>
      <c r="G75" s="20">
        <v>84</v>
      </c>
      <c r="H75" s="20">
        <v>157</v>
      </c>
      <c r="I75" s="20">
        <v>199</v>
      </c>
      <c r="J75" s="20">
        <v>176</v>
      </c>
      <c r="K75" s="20">
        <v>199</v>
      </c>
      <c r="L75" s="20">
        <v>188</v>
      </c>
      <c r="M75" s="20">
        <v>350</v>
      </c>
      <c r="N75" s="20">
        <v>389</v>
      </c>
      <c r="O75" s="20">
        <v>528</v>
      </c>
      <c r="P75" s="20">
        <v>633</v>
      </c>
      <c r="Q75" s="20">
        <v>560</v>
      </c>
      <c r="R75" s="20">
        <v>694</v>
      </c>
    </row>
    <row r="76" spans="2:18" ht="12.95" customHeight="1" x14ac:dyDescent="0.2">
      <c r="B76" s="22" t="s">
        <v>602</v>
      </c>
      <c r="C76" s="20">
        <v>861</v>
      </c>
      <c r="D76" s="20">
        <v>382</v>
      </c>
      <c r="E76" s="20">
        <v>314</v>
      </c>
      <c r="F76" s="20">
        <v>254</v>
      </c>
      <c r="G76" s="20">
        <v>403</v>
      </c>
      <c r="H76" s="20">
        <v>509</v>
      </c>
      <c r="I76" s="20">
        <v>646</v>
      </c>
      <c r="J76" s="20">
        <v>726</v>
      </c>
      <c r="K76" s="20">
        <v>837</v>
      </c>
      <c r="L76" s="20">
        <v>760</v>
      </c>
      <c r="M76" s="20">
        <v>1817</v>
      </c>
      <c r="N76" s="20">
        <v>3597</v>
      </c>
      <c r="O76" s="20">
        <v>5225</v>
      </c>
      <c r="P76" s="20">
        <v>4093</v>
      </c>
      <c r="Q76" s="20">
        <v>3765</v>
      </c>
      <c r="R76" s="20">
        <v>3309</v>
      </c>
    </row>
    <row r="77" spans="2:18" ht="12.95" customHeight="1" x14ac:dyDescent="0.2">
      <c r="B77" s="22" t="s">
        <v>603</v>
      </c>
      <c r="C77" s="20">
        <v>58</v>
      </c>
      <c r="D77" s="20">
        <v>104</v>
      </c>
      <c r="E77" s="20">
        <v>135</v>
      </c>
      <c r="F77" s="20">
        <v>203</v>
      </c>
      <c r="G77" s="20">
        <v>208</v>
      </c>
      <c r="H77" s="20">
        <v>294</v>
      </c>
      <c r="I77" s="20">
        <v>506</v>
      </c>
      <c r="J77" s="20">
        <v>835</v>
      </c>
      <c r="K77" s="20">
        <v>625</v>
      </c>
      <c r="L77" s="20">
        <v>723</v>
      </c>
      <c r="M77" s="20">
        <v>645</v>
      </c>
      <c r="N77" s="20">
        <v>601</v>
      </c>
      <c r="O77" s="20">
        <v>666</v>
      </c>
      <c r="P77" s="20">
        <v>710</v>
      </c>
      <c r="Q77" s="20">
        <v>829</v>
      </c>
      <c r="R77" s="20">
        <v>1041</v>
      </c>
    </row>
    <row r="78" spans="2:18" ht="12.95" customHeight="1" x14ac:dyDescent="0.2">
      <c r="B78" s="22" t="s">
        <v>604</v>
      </c>
      <c r="C78" s="20">
        <v>8</v>
      </c>
      <c r="D78" s="20">
        <v>9</v>
      </c>
      <c r="E78" s="20">
        <v>7</v>
      </c>
      <c r="F78" s="20">
        <v>4</v>
      </c>
      <c r="G78" s="20">
        <v>7</v>
      </c>
      <c r="H78" s="20">
        <v>8</v>
      </c>
      <c r="I78" s="20">
        <v>30</v>
      </c>
      <c r="J78" s="20">
        <v>62</v>
      </c>
      <c r="K78" s="20">
        <v>131</v>
      </c>
      <c r="L78" s="20">
        <v>70</v>
      </c>
      <c r="M78" s="20">
        <v>112</v>
      </c>
      <c r="N78" s="20">
        <v>135</v>
      </c>
      <c r="O78" s="20">
        <v>161</v>
      </c>
      <c r="P78" s="20">
        <v>159</v>
      </c>
      <c r="Q78" s="20">
        <v>172</v>
      </c>
      <c r="R78" s="20">
        <v>162</v>
      </c>
    </row>
    <row r="79" spans="2:18" ht="12.95" customHeight="1" x14ac:dyDescent="0.2">
      <c r="B79" s="22" t="s">
        <v>33</v>
      </c>
      <c r="C79" s="20">
        <v>33</v>
      </c>
      <c r="D79" s="20">
        <v>50</v>
      </c>
      <c r="E79" s="20">
        <v>114</v>
      </c>
      <c r="F79" s="20">
        <v>222</v>
      </c>
      <c r="G79" s="20">
        <v>146</v>
      </c>
      <c r="H79" s="20">
        <v>126</v>
      </c>
      <c r="I79" s="20">
        <v>34</v>
      </c>
      <c r="J79" s="20">
        <v>43</v>
      </c>
      <c r="K79" s="20">
        <v>62</v>
      </c>
      <c r="L79" s="20">
        <v>60</v>
      </c>
      <c r="M79" s="20">
        <v>58</v>
      </c>
      <c r="N79" s="20">
        <v>75</v>
      </c>
      <c r="O79" s="20">
        <v>53</v>
      </c>
      <c r="P79" s="20">
        <v>100</v>
      </c>
      <c r="Q79" s="20">
        <v>120</v>
      </c>
      <c r="R79" s="20">
        <v>112</v>
      </c>
    </row>
    <row r="80" spans="2:18" ht="12.95" customHeight="1" x14ac:dyDescent="0.2">
      <c r="B80" s="22" t="s">
        <v>605</v>
      </c>
      <c r="C80" s="21"/>
      <c r="D80" s="21"/>
      <c r="E80" s="21"/>
      <c r="F80" s="21"/>
      <c r="G80" s="21"/>
      <c r="H80" s="21"/>
      <c r="I80" s="21"/>
      <c r="J80" s="21"/>
      <c r="K80" s="21"/>
      <c r="L80" s="21"/>
      <c r="M80" s="21"/>
      <c r="N80" s="21"/>
      <c r="O80" s="21"/>
      <c r="P80" s="21"/>
      <c r="Q80" s="21"/>
      <c r="R80" s="20">
        <v>5</v>
      </c>
    </row>
    <row r="81" spans="2:18" ht="12.95" customHeight="1" x14ac:dyDescent="0.2">
      <c r="B81" s="22" t="s">
        <v>34</v>
      </c>
      <c r="C81" s="20">
        <v>1</v>
      </c>
      <c r="D81" s="21"/>
      <c r="E81" s="20">
        <v>1</v>
      </c>
      <c r="F81" s="20">
        <v>1</v>
      </c>
      <c r="G81" s="21"/>
      <c r="H81" s="21"/>
      <c r="I81" s="21"/>
      <c r="J81" s="21"/>
      <c r="K81" s="21"/>
      <c r="L81" s="21"/>
      <c r="M81" s="21"/>
      <c r="N81" s="21"/>
      <c r="O81" s="21"/>
      <c r="P81" s="21"/>
      <c r="Q81" s="21"/>
      <c r="R81" s="21"/>
    </row>
    <row r="82" spans="2:18" ht="12.95" customHeight="1" x14ac:dyDescent="0.2">
      <c r="B82" s="22" t="s">
        <v>35</v>
      </c>
      <c r="C82" s="21"/>
      <c r="D82" s="21"/>
      <c r="E82" s="21"/>
      <c r="F82" s="20">
        <v>0</v>
      </c>
      <c r="G82" s="21"/>
      <c r="H82" s="21"/>
      <c r="I82" s="21"/>
      <c r="J82" s="21"/>
      <c r="K82" s="21"/>
      <c r="L82" s="21"/>
      <c r="M82" s="21"/>
      <c r="N82" s="21"/>
      <c r="O82" s="21"/>
      <c r="P82" s="21"/>
      <c r="Q82" s="21"/>
      <c r="R82" s="20">
        <v>1</v>
      </c>
    </row>
    <row r="83" spans="2:18" ht="12.95" customHeight="1" x14ac:dyDescent="0.2">
      <c r="B83" s="22" t="s">
        <v>36</v>
      </c>
      <c r="C83" s="20">
        <v>474</v>
      </c>
      <c r="D83" s="20">
        <v>332</v>
      </c>
      <c r="E83" s="20">
        <v>252</v>
      </c>
      <c r="F83" s="20">
        <v>331</v>
      </c>
      <c r="G83" s="20">
        <v>519</v>
      </c>
      <c r="H83" s="20">
        <v>709</v>
      </c>
      <c r="I83" s="20">
        <v>1056</v>
      </c>
      <c r="J83" s="20">
        <v>1211</v>
      </c>
      <c r="K83" s="20">
        <v>1124</v>
      </c>
      <c r="L83" s="20">
        <v>893</v>
      </c>
      <c r="M83" s="20">
        <v>1266</v>
      </c>
      <c r="N83" s="20">
        <v>1193</v>
      </c>
      <c r="O83" s="20">
        <v>1586</v>
      </c>
      <c r="P83" s="20">
        <v>1633</v>
      </c>
      <c r="Q83" s="20">
        <v>1728</v>
      </c>
      <c r="R83" s="20">
        <v>1276</v>
      </c>
    </row>
    <row r="84" spans="2:18" ht="12.95" customHeight="1" x14ac:dyDescent="0.2">
      <c r="B84" s="22" t="s">
        <v>606</v>
      </c>
      <c r="C84" s="20">
        <v>22</v>
      </c>
      <c r="D84" s="20">
        <v>44</v>
      </c>
      <c r="E84" s="20">
        <v>18</v>
      </c>
      <c r="F84" s="20">
        <v>42</v>
      </c>
      <c r="G84" s="20">
        <v>42</v>
      </c>
      <c r="H84" s="20">
        <v>29</v>
      </c>
      <c r="I84" s="20">
        <v>56</v>
      </c>
      <c r="J84" s="20">
        <v>41</v>
      </c>
      <c r="K84" s="20">
        <v>59</v>
      </c>
      <c r="L84" s="20">
        <v>47</v>
      </c>
      <c r="M84" s="20">
        <v>68</v>
      </c>
      <c r="N84" s="20">
        <v>134</v>
      </c>
      <c r="O84" s="20">
        <v>60</v>
      </c>
      <c r="P84" s="20">
        <v>90</v>
      </c>
      <c r="Q84" s="20">
        <v>102</v>
      </c>
      <c r="R84" s="20">
        <v>89</v>
      </c>
    </row>
    <row r="85" spans="2:18" ht="12.95" customHeight="1" x14ac:dyDescent="0.2">
      <c r="B85" s="22" t="s">
        <v>426</v>
      </c>
      <c r="C85" s="20">
        <v>17484</v>
      </c>
      <c r="D85" s="20">
        <v>16168</v>
      </c>
      <c r="E85" s="20">
        <v>8494</v>
      </c>
      <c r="F85" s="20">
        <v>9430</v>
      </c>
      <c r="G85" s="20">
        <v>13315</v>
      </c>
      <c r="H85" s="20">
        <v>15131</v>
      </c>
      <c r="I85" s="20">
        <v>14349</v>
      </c>
      <c r="J85" s="20">
        <v>20774</v>
      </c>
      <c r="K85" s="20">
        <v>24402</v>
      </c>
      <c r="L85" s="20">
        <v>27177</v>
      </c>
      <c r="M85" s="20">
        <v>34394</v>
      </c>
      <c r="N85" s="20">
        <v>40771</v>
      </c>
      <c r="O85" s="20">
        <v>44798</v>
      </c>
      <c r="P85" s="20">
        <v>43049</v>
      </c>
      <c r="Q85" s="20">
        <v>47679</v>
      </c>
      <c r="R85" s="20">
        <v>29316</v>
      </c>
    </row>
    <row r="86" spans="2:18" ht="12.95" customHeight="1" x14ac:dyDescent="0.2">
      <c r="B86" s="22" t="s">
        <v>474</v>
      </c>
      <c r="C86" s="20">
        <v>108</v>
      </c>
      <c r="D86" s="20">
        <v>390</v>
      </c>
      <c r="E86" s="20">
        <v>1271</v>
      </c>
      <c r="F86" s="20">
        <v>6210</v>
      </c>
      <c r="G86" s="20">
        <v>8604</v>
      </c>
      <c r="H86" s="20">
        <v>4996</v>
      </c>
      <c r="I86" s="20">
        <v>5800</v>
      </c>
      <c r="J86" s="20">
        <v>9617</v>
      </c>
      <c r="K86" s="20">
        <v>13574</v>
      </c>
      <c r="L86" s="20">
        <v>15421</v>
      </c>
      <c r="M86" s="20">
        <v>16749</v>
      </c>
      <c r="N86" s="20">
        <v>18924</v>
      </c>
      <c r="O86" s="20">
        <v>14265</v>
      </c>
      <c r="P86" s="20">
        <v>15943</v>
      </c>
      <c r="Q86" s="20">
        <v>12967</v>
      </c>
      <c r="R86" s="20">
        <v>10342</v>
      </c>
    </row>
    <row r="87" spans="2:18" ht="12.95" customHeight="1" x14ac:dyDescent="0.2">
      <c r="B87" s="22" t="s">
        <v>497</v>
      </c>
      <c r="C87" s="20">
        <v>29274</v>
      </c>
      <c r="D87" s="20">
        <v>42574</v>
      </c>
      <c r="E87" s="20">
        <v>46405</v>
      </c>
      <c r="F87" s="20">
        <v>56926</v>
      </c>
      <c r="G87" s="20">
        <v>91597</v>
      </c>
      <c r="H87" s="20">
        <v>108140</v>
      </c>
      <c r="I87" s="20">
        <v>135124</v>
      </c>
      <c r="J87" s="20">
        <v>119500</v>
      </c>
      <c r="K87" s="20">
        <v>89148</v>
      </c>
      <c r="L87" s="20">
        <v>123315</v>
      </c>
      <c r="M87" s="20">
        <v>149943</v>
      </c>
      <c r="N87" s="20">
        <v>159084</v>
      </c>
      <c r="O87" s="20">
        <v>187040</v>
      </c>
      <c r="P87" s="20">
        <v>248910</v>
      </c>
      <c r="Q87" s="20">
        <v>228694</v>
      </c>
      <c r="R87" s="20">
        <v>106904</v>
      </c>
    </row>
    <row r="88" spans="2:18" ht="12.95" customHeight="1" x14ac:dyDescent="0.2">
      <c r="B88" s="22" t="s">
        <v>607</v>
      </c>
      <c r="C88" s="21"/>
      <c r="D88" s="21"/>
      <c r="E88" s="21"/>
      <c r="F88" s="21"/>
      <c r="G88" s="21"/>
      <c r="H88" s="21"/>
      <c r="I88" s="21"/>
      <c r="J88" s="21"/>
      <c r="K88" s="21"/>
      <c r="L88" s="21"/>
      <c r="M88" s="21"/>
      <c r="N88" s="21"/>
      <c r="O88" s="21"/>
      <c r="P88" s="21"/>
      <c r="Q88" s="21"/>
      <c r="R88" s="20">
        <v>194</v>
      </c>
    </row>
    <row r="89" spans="2:18" ht="12.95" customHeight="1" x14ac:dyDescent="0.2">
      <c r="B89" s="22" t="s">
        <v>277</v>
      </c>
      <c r="C89" s="20">
        <v>164058</v>
      </c>
      <c r="D89" s="20">
        <v>161375</v>
      </c>
      <c r="E89" s="20">
        <v>167911</v>
      </c>
      <c r="F89" s="20">
        <v>234937</v>
      </c>
      <c r="G89" s="20">
        <v>367338</v>
      </c>
      <c r="H89" s="20">
        <v>549328</v>
      </c>
      <c r="I89" s="20">
        <v>630979</v>
      </c>
      <c r="J89" s="20">
        <v>830184</v>
      </c>
      <c r="K89" s="20">
        <v>995381</v>
      </c>
      <c r="L89" s="20">
        <v>1112193</v>
      </c>
      <c r="M89" s="20">
        <v>1152661</v>
      </c>
      <c r="N89" s="20">
        <v>1404882</v>
      </c>
      <c r="O89" s="20">
        <v>1769447</v>
      </c>
      <c r="P89" s="20">
        <v>1755289</v>
      </c>
      <c r="Q89" s="20">
        <v>1911832</v>
      </c>
      <c r="R89" s="20">
        <v>2206266</v>
      </c>
    </row>
    <row r="90" spans="2:18" ht="12.95" customHeight="1" x14ac:dyDescent="0.2">
      <c r="B90" s="22" t="s">
        <v>37</v>
      </c>
      <c r="C90" s="20">
        <v>47</v>
      </c>
      <c r="D90" s="20">
        <v>36</v>
      </c>
      <c r="E90" s="20">
        <v>36</v>
      </c>
      <c r="F90" s="20">
        <v>71</v>
      </c>
      <c r="G90" s="20">
        <v>60</v>
      </c>
      <c r="H90" s="20">
        <v>57</v>
      </c>
      <c r="I90" s="20">
        <v>118</v>
      </c>
      <c r="J90" s="20">
        <v>107</v>
      </c>
      <c r="K90" s="20">
        <v>198</v>
      </c>
      <c r="L90" s="20">
        <v>179</v>
      </c>
      <c r="M90" s="20">
        <v>296</v>
      </c>
      <c r="N90" s="20">
        <v>294</v>
      </c>
      <c r="O90" s="20">
        <v>222</v>
      </c>
      <c r="P90" s="20">
        <v>288</v>
      </c>
      <c r="Q90" s="20">
        <v>359</v>
      </c>
      <c r="R90" s="20">
        <v>295</v>
      </c>
    </row>
    <row r="91" spans="2:18" ht="12.95" customHeight="1" x14ac:dyDescent="0.2">
      <c r="B91" s="22" t="s">
        <v>475</v>
      </c>
      <c r="C91" s="20">
        <v>13031</v>
      </c>
      <c r="D91" s="20">
        <v>14826</v>
      </c>
      <c r="E91" s="20">
        <v>15291</v>
      </c>
      <c r="F91" s="20">
        <v>20748</v>
      </c>
      <c r="G91" s="20">
        <v>22923</v>
      </c>
      <c r="H91" s="20">
        <v>22321</v>
      </c>
      <c r="I91" s="20">
        <v>29470</v>
      </c>
      <c r="J91" s="20">
        <v>31186</v>
      </c>
      <c r="K91" s="20">
        <v>31407</v>
      </c>
      <c r="L91" s="20">
        <v>33563</v>
      </c>
      <c r="M91" s="20">
        <v>41959</v>
      </c>
      <c r="N91" s="20">
        <v>47144</v>
      </c>
      <c r="O91" s="20">
        <v>44058</v>
      </c>
      <c r="P91" s="20">
        <v>45297</v>
      </c>
      <c r="Q91" s="20">
        <v>38598</v>
      </c>
      <c r="R91" s="20">
        <v>21346</v>
      </c>
    </row>
    <row r="92" spans="2:18" ht="12.95" customHeight="1" x14ac:dyDescent="0.2">
      <c r="B92" s="22" t="s">
        <v>446</v>
      </c>
      <c r="C92" s="20">
        <v>9230</v>
      </c>
      <c r="D92" s="20">
        <v>10122</v>
      </c>
      <c r="E92" s="20">
        <v>13667</v>
      </c>
      <c r="F92" s="20">
        <v>20003</v>
      </c>
      <c r="G92" s="20">
        <v>26480</v>
      </c>
      <c r="H92" s="20">
        <v>35379</v>
      </c>
      <c r="I92" s="20">
        <v>45175</v>
      </c>
      <c r="J92" s="20">
        <v>55798</v>
      </c>
      <c r="K92" s="20">
        <v>55114</v>
      </c>
      <c r="L92" s="20">
        <v>63406</v>
      </c>
      <c r="M92" s="20">
        <v>73731</v>
      </c>
      <c r="N92" s="20">
        <v>90934</v>
      </c>
      <c r="O92" s="20">
        <v>95014</v>
      </c>
      <c r="P92" s="20">
        <v>119503</v>
      </c>
      <c r="Q92" s="20">
        <v>131869</v>
      </c>
      <c r="R92" s="20">
        <v>79316</v>
      </c>
    </row>
    <row r="93" spans="2:18" ht="12.95" customHeight="1" x14ac:dyDescent="0.2">
      <c r="B93" s="22" t="s">
        <v>456</v>
      </c>
      <c r="C93" s="20">
        <v>632975</v>
      </c>
      <c r="D93" s="20">
        <v>873278</v>
      </c>
      <c r="E93" s="20">
        <v>940098</v>
      </c>
      <c r="F93" s="20">
        <v>1191382</v>
      </c>
      <c r="G93" s="20">
        <v>1254153</v>
      </c>
      <c r="H93" s="20">
        <v>997556</v>
      </c>
      <c r="I93" s="20">
        <v>1053675</v>
      </c>
      <c r="J93" s="20">
        <v>1141580</v>
      </c>
      <c r="K93" s="20">
        <v>1127150</v>
      </c>
      <c r="L93" s="20">
        <v>1073064</v>
      </c>
      <c r="M93" s="20">
        <v>1222823</v>
      </c>
      <c r="N93" s="20">
        <v>1273593</v>
      </c>
      <c r="O93" s="20">
        <v>1312466</v>
      </c>
      <c r="P93" s="20">
        <v>1303730</v>
      </c>
      <c r="Q93" s="20">
        <v>1232487</v>
      </c>
      <c r="R93" s="20">
        <v>906336</v>
      </c>
    </row>
    <row r="94" spans="2:18" ht="12.95" customHeight="1" x14ac:dyDescent="0.2">
      <c r="B94" s="22" t="s">
        <v>38</v>
      </c>
      <c r="C94" s="20">
        <v>1273</v>
      </c>
      <c r="D94" s="20">
        <v>306</v>
      </c>
      <c r="E94" s="20">
        <v>250</v>
      </c>
      <c r="F94" s="20">
        <v>238</v>
      </c>
      <c r="G94" s="20">
        <v>274</v>
      </c>
      <c r="H94" s="20">
        <v>396</v>
      </c>
      <c r="I94" s="20">
        <v>646</v>
      </c>
      <c r="J94" s="20">
        <v>675</v>
      </c>
      <c r="K94" s="20">
        <v>1470</v>
      </c>
      <c r="L94" s="20">
        <v>599</v>
      </c>
      <c r="M94" s="20">
        <v>1252</v>
      </c>
      <c r="N94" s="20">
        <v>1167</v>
      </c>
      <c r="O94" s="20">
        <v>1330</v>
      </c>
      <c r="P94" s="20">
        <v>1601</v>
      </c>
      <c r="Q94" s="20">
        <v>1691</v>
      </c>
      <c r="R94" s="20">
        <v>1300</v>
      </c>
    </row>
    <row r="95" spans="2:18" ht="12.95" customHeight="1" x14ac:dyDescent="0.2">
      <c r="B95" s="22" t="s">
        <v>39</v>
      </c>
      <c r="C95" s="20">
        <v>2</v>
      </c>
      <c r="D95" s="21"/>
      <c r="E95" s="21"/>
      <c r="F95" s="20">
        <v>0</v>
      </c>
      <c r="G95" s="21"/>
      <c r="H95" s="21"/>
      <c r="I95" s="21"/>
      <c r="J95" s="20">
        <v>6575</v>
      </c>
      <c r="K95" s="20">
        <v>6560</v>
      </c>
      <c r="L95" s="20">
        <v>6442</v>
      </c>
      <c r="M95" s="20">
        <v>10666</v>
      </c>
      <c r="N95" s="20">
        <v>13138</v>
      </c>
      <c r="O95" s="20">
        <v>12650</v>
      </c>
      <c r="P95" s="20">
        <v>20217</v>
      </c>
      <c r="Q95" s="20">
        <v>19074</v>
      </c>
      <c r="R95" s="20">
        <v>6399</v>
      </c>
    </row>
    <row r="96" spans="2:18" ht="12.95" customHeight="1" x14ac:dyDescent="0.2">
      <c r="B96" s="22" t="s">
        <v>435</v>
      </c>
      <c r="C96" s="20">
        <v>16378</v>
      </c>
      <c r="D96" s="20">
        <v>15765</v>
      </c>
      <c r="E96" s="20">
        <v>24727</v>
      </c>
      <c r="F96" s="20">
        <v>111475</v>
      </c>
      <c r="G96" s="20">
        <v>107968</v>
      </c>
      <c r="H96" s="20">
        <v>123118</v>
      </c>
      <c r="I96" s="20">
        <v>180217</v>
      </c>
      <c r="J96" s="20">
        <v>250130</v>
      </c>
      <c r="K96" s="20">
        <v>285229</v>
      </c>
      <c r="L96" s="20">
        <v>280328</v>
      </c>
      <c r="M96" s="20">
        <v>369033</v>
      </c>
      <c r="N96" s="20">
        <v>533149</v>
      </c>
      <c r="O96" s="20">
        <v>730639</v>
      </c>
      <c r="P96" s="20">
        <v>857246</v>
      </c>
      <c r="Q96" s="20">
        <v>1094144</v>
      </c>
      <c r="R96" s="20">
        <v>420831</v>
      </c>
    </row>
    <row r="97" spans="2:18" ht="12.95" customHeight="1" x14ac:dyDescent="0.2">
      <c r="B97" s="22" t="s">
        <v>457</v>
      </c>
      <c r="C97" s="20">
        <v>845536</v>
      </c>
      <c r="D97" s="20">
        <v>1037507</v>
      </c>
      <c r="E97" s="20">
        <v>1091405</v>
      </c>
      <c r="F97" s="20">
        <v>1387808</v>
      </c>
      <c r="G97" s="20">
        <v>1757843</v>
      </c>
      <c r="H97" s="20">
        <v>1678845</v>
      </c>
      <c r="I97" s="20">
        <v>1916130</v>
      </c>
      <c r="J97" s="20">
        <v>2169924</v>
      </c>
      <c r="K97" s="20">
        <v>2426749</v>
      </c>
      <c r="L97" s="20">
        <v>2673605</v>
      </c>
      <c r="M97" s="20">
        <v>2582054</v>
      </c>
      <c r="N97" s="20">
        <v>2456519</v>
      </c>
      <c r="O97" s="20">
        <v>2509357</v>
      </c>
      <c r="P97" s="20">
        <v>2600360</v>
      </c>
      <c r="Q97" s="20">
        <v>2512139</v>
      </c>
      <c r="R97" s="20">
        <v>1711481</v>
      </c>
    </row>
    <row r="98" spans="2:18" ht="12.95" customHeight="1" x14ac:dyDescent="0.2">
      <c r="B98" s="22" t="s">
        <v>274</v>
      </c>
      <c r="C98" s="20">
        <v>327146</v>
      </c>
      <c r="D98" s="20">
        <v>432282</v>
      </c>
      <c r="E98" s="20">
        <v>497282</v>
      </c>
      <c r="F98" s="20">
        <v>628725</v>
      </c>
      <c r="G98" s="20">
        <v>957244</v>
      </c>
      <c r="H98" s="20">
        <v>865941</v>
      </c>
      <c r="I98" s="20">
        <v>1058206</v>
      </c>
      <c r="J98" s="20">
        <v>1134965</v>
      </c>
      <c r="K98" s="20">
        <v>1383261</v>
      </c>
      <c r="L98" s="20">
        <v>1885097</v>
      </c>
      <c r="M98" s="20">
        <v>1879304</v>
      </c>
      <c r="N98" s="20">
        <v>1186343</v>
      </c>
      <c r="O98" s="20">
        <v>1196801</v>
      </c>
      <c r="P98" s="20">
        <v>1590664</v>
      </c>
      <c r="Q98" s="20">
        <v>1700385</v>
      </c>
      <c r="R98" s="20">
        <v>1665160</v>
      </c>
    </row>
    <row r="99" spans="2:18" ht="12.95" customHeight="1" x14ac:dyDescent="0.2">
      <c r="B99" s="22" t="s">
        <v>608</v>
      </c>
      <c r="C99" s="20">
        <v>48635</v>
      </c>
      <c r="D99" s="20">
        <v>53036</v>
      </c>
      <c r="E99" s="20">
        <v>58913</v>
      </c>
      <c r="F99" s="20">
        <v>78884</v>
      </c>
      <c r="G99" s="20">
        <v>98316</v>
      </c>
      <c r="H99" s="20">
        <v>88973</v>
      </c>
      <c r="I99" s="20">
        <v>109287</v>
      </c>
      <c r="J99" s="20">
        <v>115388</v>
      </c>
      <c r="K99" s="20">
        <v>117360</v>
      </c>
      <c r="L99" s="20">
        <v>111065</v>
      </c>
      <c r="M99" s="20">
        <v>118620</v>
      </c>
      <c r="N99" s="20">
        <v>110863</v>
      </c>
      <c r="O99" s="20">
        <v>112665</v>
      </c>
      <c r="P99" s="20">
        <v>105001</v>
      </c>
      <c r="Q99" s="20">
        <v>101379</v>
      </c>
      <c r="R99" s="20">
        <v>54221</v>
      </c>
    </row>
    <row r="100" spans="2:18" ht="12.95" customHeight="1" x14ac:dyDescent="0.2">
      <c r="B100" s="22" t="s">
        <v>459</v>
      </c>
      <c r="C100" s="20">
        <v>116067</v>
      </c>
      <c r="D100" s="20">
        <v>88811</v>
      </c>
      <c r="E100" s="20">
        <v>92326</v>
      </c>
      <c r="F100" s="20">
        <v>115764</v>
      </c>
      <c r="G100" s="20">
        <v>198462</v>
      </c>
      <c r="H100" s="20">
        <v>234334</v>
      </c>
      <c r="I100" s="20">
        <v>288358</v>
      </c>
      <c r="J100" s="20">
        <v>342104</v>
      </c>
      <c r="K100" s="20">
        <v>376215</v>
      </c>
      <c r="L100" s="20">
        <v>321325</v>
      </c>
      <c r="M100" s="20">
        <v>300084</v>
      </c>
      <c r="N100" s="20">
        <v>278164</v>
      </c>
      <c r="O100" s="20">
        <v>290422</v>
      </c>
      <c r="P100" s="20">
        <v>283926</v>
      </c>
      <c r="Q100" s="20">
        <v>236063</v>
      </c>
      <c r="R100" s="20">
        <v>106582</v>
      </c>
    </row>
    <row r="101" spans="2:18" ht="12.95" customHeight="1" x14ac:dyDescent="0.2">
      <c r="B101" s="22" t="s">
        <v>436</v>
      </c>
      <c r="C101" s="20">
        <v>310604</v>
      </c>
      <c r="D101" s="20">
        <v>270263</v>
      </c>
      <c r="E101" s="20">
        <v>321152</v>
      </c>
      <c r="F101" s="20">
        <v>299172</v>
      </c>
      <c r="G101" s="20">
        <v>393943</v>
      </c>
      <c r="H101" s="20">
        <v>362501</v>
      </c>
      <c r="I101" s="20">
        <v>511435</v>
      </c>
      <c r="J101" s="20">
        <v>558183</v>
      </c>
      <c r="K101" s="20">
        <v>311582</v>
      </c>
      <c r="L101" s="20">
        <v>109559</v>
      </c>
      <c r="M101" s="20">
        <v>79140</v>
      </c>
      <c r="N101" s="20">
        <v>83740</v>
      </c>
      <c r="O101" s="20">
        <v>164917</v>
      </c>
      <c r="P101" s="20">
        <v>188608</v>
      </c>
      <c r="Q101" s="20">
        <v>224568</v>
      </c>
      <c r="R101" s="20">
        <v>293988</v>
      </c>
    </row>
    <row r="102" spans="2:18" ht="12.95" customHeight="1" x14ac:dyDescent="0.2">
      <c r="B102" s="22" t="s">
        <v>460</v>
      </c>
      <c r="C102" s="20">
        <v>200709</v>
      </c>
      <c r="D102" s="20">
        <v>203648</v>
      </c>
      <c r="E102" s="20">
        <v>204205</v>
      </c>
      <c r="F102" s="20">
        <v>284086</v>
      </c>
      <c r="G102" s="20">
        <v>405956</v>
      </c>
      <c r="H102" s="20">
        <v>326254</v>
      </c>
      <c r="I102" s="20">
        <v>338182</v>
      </c>
      <c r="J102" s="20">
        <v>404092</v>
      </c>
      <c r="K102" s="20">
        <v>401740</v>
      </c>
      <c r="L102" s="20">
        <v>447270</v>
      </c>
      <c r="M102" s="20">
        <v>571917</v>
      </c>
      <c r="N102" s="20">
        <v>617811</v>
      </c>
      <c r="O102" s="20">
        <v>692186</v>
      </c>
      <c r="P102" s="20">
        <v>667551</v>
      </c>
      <c r="Q102" s="20">
        <v>624649</v>
      </c>
      <c r="R102" s="20">
        <v>320580</v>
      </c>
    </row>
    <row r="103" spans="2:18" ht="12.95" customHeight="1" x14ac:dyDescent="0.2">
      <c r="B103" s="22" t="s">
        <v>461</v>
      </c>
      <c r="C103" s="20">
        <v>126538</v>
      </c>
      <c r="D103" s="20">
        <v>143372</v>
      </c>
      <c r="E103" s="20">
        <v>188842</v>
      </c>
      <c r="F103" s="20">
        <v>271387</v>
      </c>
      <c r="G103" s="20">
        <v>308682</v>
      </c>
      <c r="H103" s="20">
        <v>210277</v>
      </c>
      <c r="I103" s="20">
        <v>229688</v>
      </c>
      <c r="J103" s="20">
        <v>252925</v>
      </c>
      <c r="K103" s="20">
        <v>283060</v>
      </c>
      <c r="L103" s="20">
        <v>271139</v>
      </c>
      <c r="M103" s="20">
        <v>328825</v>
      </c>
      <c r="N103" s="20">
        <v>354461</v>
      </c>
      <c r="O103" s="20">
        <v>379344</v>
      </c>
      <c r="P103" s="20">
        <v>394458</v>
      </c>
      <c r="Q103" s="20">
        <v>380338</v>
      </c>
      <c r="R103" s="20">
        <v>215194</v>
      </c>
    </row>
    <row r="104" spans="2:18" ht="12.95" customHeight="1" x14ac:dyDescent="0.2">
      <c r="B104" s="22" t="s">
        <v>462</v>
      </c>
      <c r="C104" s="20">
        <v>315286</v>
      </c>
      <c r="D104" s="20">
        <v>210657</v>
      </c>
      <c r="E104" s="20">
        <v>236931</v>
      </c>
      <c r="F104" s="20">
        <v>318097</v>
      </c>
      <c r="G104" s="20">
        <v>401852</v>
      </c>
      <c r="H104" s="20">
        <v>402568</v>
      </c>
      <c r="I104" s="20">
        <v>514803</v>
      </c>
      <c r="J104" s="20">
        <v>600261</v>
      </c>
      <c r="K104" s="20">
        <v>634886</v>
      </c>
      <c r="L104" s="20">
        <v>671060</v>
      </c>
      <c r="M104" s="20">
        <v>752238</v>
      </c>
      <c r="N104" s="20">
        <v>714041</v>
      </c>
      <c r="O104" s="20">
        <v>731784</v>
      </c>
      <c r="P104" s="20">
        <v>697360</v>
      </c>
      <c r="Q104" s="20">
        <v>507897</v>
      </c>
      <c r="R104" s="20">
        <v>213227</v>
      </c>
    </row>
    <row r="105" spans="2:18" ht="12.95" customHeight="1" x14ac:dyDescent="0.2">
      <c r="B105" s="22" t="s">
        <v>463</v>
      </c>
      <c r="C105" s="20">
        <v>4110</v>
      </c>
      <c r="D105" s="20">
        <v>1273</v>
      </c>
      <c r="E105" s="20">
        <v>1355</v>
      </c>
      <c r="F105" s="20">
        <v>2114</v>
      </c>
      <c r="G105" s="20">
        <v>3934</v>
      </c>
      <c r="H105" s="20">
        <v>6667</v>
      </c>
      <c r="I105" s="20">
        <v>9103</v>
      </c>
      <c r="J105" s="20">
        <v>9374</v>
      </c>
      <c r="K105" s="20">
        <v>7838</v>
      </c>
      <c r="L105" s="20">
        <v>6476</v>
      </c>
      <c r="M105" s="20">
        <v>6156</v>
      </c>
      <c r="N105" s="20">
        <v>5797</v>
      </c>
      <c r="O105" s="20">
        <v>4909</v>
      </c>
      <c r="P105" s="20">
        <v>8691</v>
      </c>
      <c r="Q105" s="20">
        <v>9579</v>
      </c>
      <c r="R105" s="20">
        <v>3314</v>
      </c>
    </row>
    <row r="106" spans="2:18" ht="12.95" customHeight="1" x14ac:dyDescent="0.2">
      <c r="B106" s="22" t="s">
        <v>609</v>
      </c>
      <c r="C106" s="20">
        <v>432</v>
      </c>
      <c r="D106" s="20">
        <v>194</v>
      </c>
      <c r="E106" s="20">
        <v>153</v>
      </c>
      <c r="F106" s="20">
        <v>192</v>
      </c>
      <c r="G106" s="20">
        <v>265</v>
      </c>
      <c r="H106" s="20">
        <v>324</v>
      </c>
      <c r="I106" s="20">
        <v>381</v>
      </c>
      <c r="J106" s="20">
        <v>575</v>
      </c>
      <c r="K106" s="20">
        <v>815</v>
      </c>
      <c r="L106" s="20">
        <v>433</v>
      </c>
      <c r="M106" s="20">
        <v>628</v>
      </c>
      <c r="N106" s="20">
        <v>1024</v>
      </c>
      <c r="O106" s="20">
        <v>781</v>
      </c>
      <c r="P106" s="20">
        <v>1222</v>
      </c>
      <c r="Q106" s="20">
        <v>1259</v>
      </c>
      <c r="R106" s="20">
        <v>1161</v>
      </c>
    </row>
    <row r="107" spans="2:18" ht="12.95" customHeight="1" x14ac:dyDescent="0.2">
      <c r="B107" s="22" t="s">
        <v>610</v>
      </c>
      <c r="C107" s="20">
        <v>23</v>
      </c>
      <c r="D107" s="20">
        <v>13</v>
      </c>
      <c r="E107" s="20">
        <v>18</v>
      </c>
      <c r="F107" s="20">
        <v>0</v>
      </c>
      <c r="G107" s="21"/>
      <c r="H107" s="21"/>
      <c r="I107" s="21"/>
      <c r="J107" s="21"/>
      <c r="K107" s="21"/>
      <c r="L107" s="21"/>
      <c r="M107" s="21"/>
      <c r="N107" s="21"/>
      <c r="O107" s="21"/>
      <c r="P107" s="21"/>
      <c r="Q107" s="21"/>
      <c r="R107" s="21"/>
    </row>
    <row r="108" spans="2:18" ht="12.95" customHeight="1" x14ac:dyDescent="0.2">
      <c r="B108" s="22" t="s">
        <v>498</v>
      </c>
      <c r="C108" s="20">
        <v>87800</v>
      </c>
      <c r="D108" s="20">
        <v>94514</v>
      </c>
      <c r="E108" s="20">
        <v>67874</v>
      </c>
      <c r="F108" s="20">
        <v>64318</v>
      </c>
      <c r="G108" s="20">
        <v>116969</v>
      </c>
      <c r="H108" s="20">
        <v>125755</v>
      </c>
      <c r="I108" s="20">
        <v>168852</v>
      </c>
      <c r="J108" s="20">
        <v>149731</v>
      </c>
      <c r="K108" s="20">
        <v>147641</v>
      </c>
      <c r="L108" s="20">
        <v>195404</v>
      </c>
      <c r="M108" s="20">
        <v>188312</v>
      </c>
      <c r="N108" s="20">
        <v>203592</v>
      </c>
      <c r="O108" s="20">
        <v>174150</v>
      </c>
      <c r="P108" s="20">
        <v>170550</v>
      </c>
      <c r="Q108" s="20">
        <v>104847</v>
      </c>
      <c r="R108" s="20">
        <v>44695</v>
      </c>
    </row>
    <row r="109" spans="2:18" ht="12.95" customHeight="1" x14ac:dyDescent="0.2">
      <c r="B109" s="22" t="s">
        <v>611</v>
      </c>
      <c r="C109" s="20">
        <v>192</v>
      </c>
      <c r="D109" s="20">
        <v>22</v>
      </c>
      <c r="E109" s="20">
        <v>21</v>
      </c>
      <c r="F109" s="20">
        <v>45</v>
      </c>
      <c r="G109" s="20">
        <v>114</v>
      </c>
      <c r="H109" s="20">
        <v>87</v>
      </c>
      <c r="I109" s="20">
        <v>96</v>
      </c>
      <c r="J109" s="20">
        <v>1946</v>
      </c>
      <c r="K109" s="20">
        <v>287</v>
      </c>
      <c r="L109" s="20">
        <v>112</v>
      </c>
      <c r="M109" s="20">
        <v>139</v>
      </c>
      <c r="N109" s="20">
        <v>148</v>
      </c>
      <c r="O109" s="20">
        <v>133</v>
      </c>
      <c r="P109" s="20">
        <v>173</v>
      </c>
      <c r="Q109" s="20">
        <v>228</v>
      </c>
      <c r="R109" s="20">
        <v>223</v>
      </c>
    </row>
    <row r="110" spans="2:18" ht="12.95" customHeight="1" x14ac:dyDescent="0.2">
      <c r="B110" s="22" t="s">
        <v>612</v>
      </c>
      <c r="C110" s="20">
        <v>125</v>
      </c>
      <c r="D110" s="20">
        <v>256</v>
      </c>
      <c r="E110" s="20">
        <v>239</v>
      </c>
      <c r="F110" s="20">
        <v>383</v>
      </c>
      <c r="G110" s="20">
        <v>491</v>
      </c>
      <c r="H110" s="20">
        <v>466</v>
      </c>
      <c r="I110" s="20">
        <v>808</v>
      </c>
      <c r="J110" s="20">
        <v>996</v>
      </c>
      <c r="K110" s="20">
        <v>1553</v>
      </c>
      <c r="L110" s="20">
        <v>1381</v>
      </c>
      <c r="M110" s="20">
        <v>1609</v>
      </c>
      <c r="N110" s="20">
        <v>2411</v>
      </c>
      <c r="O110" s="20">
        <v>5775</v>
      </c>
      <c r="P110" s="20">
        <v>6027</v>
      </c>
      <c r="Q110" s="20">
        <v>6198</v>
      </c>
      <c r="R110" s="20">
        <v>5498</v>
      </c>
    </row>
    <row r="111" spans="2:18" ht="12.95" customHeight="1" x14ac:dyDescent="0.2">
      <c r="B111" s="22" t="s">
        <v>499</v>
      </c>
      <c r="C111" s="20">
        <v>56951</v>
      </c>
      <c r="D111" s="20">
        <v>38999</v>
      </c>
      <c r="E111" s="20">
        <v>42019</v>
      </c>
      <c r="F111" s="20">
        <v>52870</v>
      </c>
      <c r="G111" s="20">
        <v>81229</v>
      </c>
      <c r="H111" s="20">
        <v>97925</v>
      </c>
      <c r="I111" s="20">
        <v>128567</v>
      </c>
      <c r="J111" s="20">
        <v>147631</v>
      </c>
      <c r="K111" s="20">
        <v>155270</v>
      </c>
      <c r="L111" s="20">
        <v>152556</v>
      </c>
      <c r="M111" s="20">
        <v>191903</v>
      </c>
      <c r="N111" s="20">
        <v>182252</v>
      </c>
      <c r="O111" s="20">
        <v>199497</v>
      </c>
      <c r="P111" s="20">
        <v>190116</v>
      </c>
      <c r="Q111" s="20">
        <v>187615</v>
      </c>
      <c r="R111" s="20">
        <v>106285</v>
      </c>
    </row>
    <row r="112" spans="2:18" ht="12.95" customHeight="1" x14ac:dyDescent="0.2">
      <c r="B112" s="22" t="s">
        <v>476</v>
      </c>
      <c r="C112" s="21"/>
      <c r="D112" s="21"/>
      <c r="E112" s="21"/>
      <c r="F112" s="21"/>
      <c r="G112" s="21"/>
      <c r="H112" s="21"/>
      <c r="I112" s="21"/>
      <c r="J112" s="21"/>
      <c r="K112" s="20">
        <v>11837</v>
      </c>
      <c r="L112" s="20">
        <v>11610</v>
      </c>
      <c r="M112" s="20">
        <v>13793</v>
      </c>
      <c r="N112" s="20">
        <v>16559</v>
      </c>
      <c r="O112" s="20">
        <v>18838</v>
      </c>
      <c r="P112" s="20">
        <v>20423</v>
      </c>
      <c r="Q112" s="20">
        <v>19768</v>
      </c>
      <c r="R112" s="20">
        <v>16709</v>
      </c>
    </row>
    <row r="113" spans="2:18" ht="12.95" customHeight="1" x14ac:dyDescent="0.2">
      <c r="B113" s="22" t="s">
        <v>568</v>
      </c>
      <c r="C113" s="20">
        <v>609</v>
      </c>
      <c r="D113" s="20">
        <v>824</v>
      </c>
      <c r="E113" s="20">
        <v>1210</v>
      </c>
      <c r="F113" s="20">
        <v>1414</v>
      </c>
      <c r="G113" s="20">
        <v>1955</v>
      </c>
      <c r="H113" s="20">
        <v>2585</v>
      </c>
      <c r="I113" s="20">
        <v>3783</v>
      </c>
      <c r="J113" s="20">
        <v>4862</v>
      </c>
      <c r="K113" s="20">
        <v>4902</v>
      </c>
      <c r="L113" s="20">
        <v>6043</v>
      </c>
      <c r="M113" s="20">
        <v>7661</v>
      </c>
      <c r="N113" s="20">
        <v>13971</v>
      </c>
      <c r="O113" s="20">
        <v>18630</v>
      </c>
      <c r="P113" s="20">
        <v>29743</v>
      </c>
      <c r="Q113" s="20">
        <v>35832</v>
      </c>
      <c r="R113" s="20">
        <v>32681</v>
      </c>
    </row>
    <row r="114" spans="2:18" ht="12.95" customHeight="1" x14ac:dyDescent="0.2">
      <c r="B114" s="22" t="s">
        <v>569</v>
      </c>
      <c r="C114" s="20">
        <v>37885</v>
      </c>
      <c r="D114" s="20">
        <v>43793</v>
      </c>
      <c r="E114" s="20">
        <v>65092</v>
      </c>
      <c r="F114" s="20">
        <v>83404</v>
      </c>
      <c r="G114" s="20">
        <v>106196</v>
      </c>
      <c r="H114" s="20">
        <v>135637</v>
      </c>
      <c r="I114" s="20">
        <v>195219</v>
      </c>
      <c r="J114" s="20">
        <v>213072</v>
      </c>
      <c r="K114" s="20">
        <v>219445</v>
      </c>
      <c r="L114" s="20">
        <v>247784</v>
      </c>
      <c r="M114" s="20">
        <v>315907</v>
      </c>
      <c r="N114" s="20">
        <v>380046</v>
      </c>
      <c r="O114" s="20">
        <v>425773</v>
      </c>
      <c r="P114" s="20">
        <v>437971</v>
      </c>
      <c r="Q114" s="20">
        <v>423744</v>
      </c>
      <c r="R114" s="20">
        <v>240188</v>
      </c>
    </row>
    <row r="115" spans="2:18" ht="12.95" customHeight="1" x14ac:dyDescent="0.2">
      <c r="B115" s="22" t="s">
        <v>40</v>
      </c>
      <c r="C115" s="20">
        <v>1018</v>
      </c>
      <c r="D115" s="20">
        <v>1385</v>
      </c>
      <c r="E115" s="20">
        <v>1923</v>
      </c>
      <c r="F115" s="20">
        <v>2200</v>
      </c>
      <c r="G115" s="20">
        <v>2862</v>
      </c>
      <c r="H115" s="20">
        <v>3140</v>
      </c>
      <c r="I115" s="20">
        <v>3793</v>
      </c>
      <c r="J115" s="20">
        <v>3627</v>
      </c>
      <c r="K115" s="20">
        <v>4991</v>
      </c>
      <c r="L115" s="20">
        <v>4319</v>
      </c>
      <c r="M115" s="20">
        <v>4541</v>
      </c>
      <c r="N115" s="20">
        <v>5510</v>
      </c>
      <c r="O115" s="20">
        <v>6226</v>
      </c>
      <c r="P115" s="20">
        <v>6880</v>
      </c>
      <c r="Q115" s="20">
        <v>7506</v>
      </c>
      <c r="R115" s="20">
        <v>5986</v>
      </c>
    </row>
    <row r="116" spans="2:18" ht="12.95" customHeight="1" x14ac:dyDescent="0.2">
      <c r="B116" s="22" t="s">
        <v>487</v>
      </c>
      <c r="C116" s="20">
        <v>7890</v>
      </c>
      <c r="D116" s="20">
        <v>10379</v>
      </c>
      <c r="E116" s="20">
        <v>13796</v>
      </c>
      <c r="F116" s="20">
        <v>24717</v>
      </c>
      <c r="G116" s="20">
        <v>31023</v>
      </c>
      <c r="H116" s="20">
        <v>41455</v>
      </c>
      <c r="I116" s="20">
        <v>44638</v>
      </c>
      <c r="J116" s="20">
        <v>47730</v>
      </c>
      <c r="K116" s="20">
        <v>40882</v>
      </c>
      <c r="L116" s="20">
        <v>35665</v>
      </c>
      <c r="M116" s="20">
        <v>41197</v>
      </c>
      <c r="N116" s="20">
        <v>42866</v>
      </c>
      <c r="O116" s="20">
        <v>64905</v>
      </c>
      <c r="P116" s="20">
        <v>81941</v>
      </c>
      <c r="Q116" s="20">
        <v>88369</v>
      </c>
      <c r="R116" s="20">
        <v>88877</v>
      </c>
    </row>
    <row r="117" spans="2:18" ht="12.95" customHeight="1" x14ac:dyDescent="0.2">
      <c r="B117" s="22" t="s">
        <v>613</v>
      </c>
      <c r="C117" s="20">
        <v>179</v>
      </c>
      <c r="D117" s="20">
        <v>169</v>
      </c>
      <c r="E117" s="20">
        <v>197</v>
      </c>
      <c r="F117" s="20">
        <v>198</v>
      </c>
      <c r="G117" s="20">
        <v>111</v>
      </c>
      <c r="H117" s="20">
        <v>88</v>
      </c>
      <c r="I117" s="20">
        <v>19</v>
      </c>
      <c r="J117" s="20">
        <v>19</v>
      </c>
      <c r="K117" s="20">
        <v>11</v>
      </c>
      <c r="L117" s="20">
        <v>6</v>
      </c>
      <c r="M117" s="20">
        <v>185</v>
      </c>
      <c r="N117" s="20">
        <v>40</v>
      </c>
      <c r="O117" s="20">
        <v>70</v>
      </c>
      <c r="P117" s="20">
        <v>14</v>
      </c>
      <c r="Q117" s="20">
        <v>23</v>
      </c>
      <c r="R117" s="20">
        <v>80</v>
      </c>
    </row>
    <row r="118" spans="2:18" ht="12.95" customHeight="1" x14ac:dyDescent="0.2">
      <c r="B118" s="22" t="s">
        <v>432</v>
      </c>
      <c r="C118" s="20">
        <v>2479</v>
      </c>
      <c r="D118" s="20">
        <v>2259</v>
      </c>
      <c r="E118" s="20">
        <v>1797</v>
      </c>
      <c r="F118" s="20">
        <v>2088</v>
      </c>
      <c r="G118" s="20">
        <v>3277</v>
      </c>
      <c r="H118" s="20">
        <v>4175</v>
      </c>
      <c r="I118" s="20">
        <v>5066</v>
      </c>
      <c r="J118" s="20">
        <v>6070</v>
      </c>
      <c r="K118" s="20">
        <v>7248</v>
      </c>
      <c r="L118" s="20">
        <v>7129</v>
      </c>
      <c r="M118" s="20">
        <v>9853</v>
      </c>
      <c r="N118" s="20">
        <v>12987</v>
      </c>
      <c r="O118" s="20">
        <v>21979</v>
      </c>
      <c r="P118" s="20">
        <v>23378</v>
      </c>
      <c r="Q118" s="20">
        <v>26046</v>
      </c>
      <c r="R118" s="20">
        <v>19416</v>
      </c>
    </row>
    <row r="119" spans="2:18" ht="12.95" customHeight="1" x14ac:dyDescent="0.2">
      <c r="B119" s="22" t="s">
        <v>614</v>
      </c>
      <c r="C119" s="20">
        <v>228</v>
      </c>
      <c r="D119" s="20">
        <v>157</v>
      </c>
      <c r="E119" s="20">
        <v>235</v>
      </c>
      <c r="F119" s="20">
        <v>275</v>
      </c>
      <c r="G119" s="20">
        <v>113</v>
      </c>
      <c r="H119" s="20">
        <v>240</v>
      </c>
      <c r="I119" s="20">
        <v>66</v>
      </c>
      <c r="J119" s="20">
        <v>397</v>
      </c>
      <c r="K119" s="20">
        <v>598</v>
      </c>
      <c r="L119" s="20">
        <v>459</v>
      </c>
      <c r="M119" s="20">
        <v>1020</v>
      </c>
      <c r="N119" s="20">
        <v>783</v>
      </c>
      <c r="O119" s="20">
        <v>989</v>
      </c>
      <c r="P119" s="20">
        <v>1196</v>
      </c>
      <c r="Q119" s="20">
        <v>1210</v>
      </c>
      <c r="R119" s="20">
        <v>983</v>
      </c>
    </row>
    <row r="120" spans="2:18" ht="12.95" customHeight="1" x14ac:dyDescent="0.2">
      <c r="B120" s="22" t="s">
        <v>615</v>
      </c>
      <c r="C120" s="20">
        <v>227</v>
      </c>
      <c r="D120" s="20">
        <v>315</v>
      </c>
      <c r="E120" s="20">
        <v>449</v>
      </c>
      <c r="F120" s="20">
        <v>686</v>
      </c>
      <c r="G120" s="20">
        <v>1023</v>
      </c>
      <c r="H120" s="20">
        <v>1446</v>
      </c>
      <c r="I120" s="20">
        <v>2377</v>
      </c>
      <c r="J120" s="20">
        <v>2686</v>
      </c>
      <c r="K120" s="20">
        <v>3355</v>
      </c>
      <c r="L120" s="20">
        <v>2323</v>
      </c>
      <c r="M120" s="20">
        <v>3902</v>
      </c>
      <c r="N120" s="20">
        <v>2847</v>
      </c>
      <c r="O120" s="20">
        <v>781</v>
      </c>
      <c r="P120" s="20">
        <v>605</v>
      </c>
      <c r="Q120" s="20">
        <v>837</v>
      </c>
      <c r="R120" s="20">
        <v>683</v>
      </c>
    </row>
    <row r="121" spans="2:18" ht="12.95" customHeight="1" x14ac:dyDescent="0.2">
      <c r="B121" s="22" t="s">
        <v>41</v>
      </c>
      <c r="C121" s="21"/>
      <c r="D121" s="21"/>
      <c r="E121" s="21"/>
      <c r="F121" s="21"/>
      <c r="G121" s="21"/>
      <c r="H121" s="21"/>
      <c r="I121" s="21"/>
      <c r="J121" s="21"/>
      <c r="K121" s="20">
        <v>28171</v>
      </c>
      <c r="L121" s="20">
        <v>46228</v>
      </c>
      <c r="M121" s="20">
        <v>56411</v>
      </c>
      <c r="N121" s="20">
        <v>70156</v>
      </c>
      <c r="O121" s="20">
        <v>78825</v>
      </c>
      <c r="P121" s="20">
        <v>86272</v>
      </c>
      <c r="Q121" s="20">
        <v>97818</v>
      </c>
      <c r="R121" s="20">
        <v>100022</v>
      </c>
    </row>
    <row r="122" spans="2:18" ht="12.95" customHeight="1" x14ac:dyDescent="0.2">
      <c r="B122" s="22" t="s">
        <v>616</v>
      </c>
      <c r="C122" s="20">
        <v>606</v>
      </c>
      <c r="D122" s="20">
        <v>711</v>
      </c>
      <c r="E122" s="20">
        <v>713</v>
      </c>
      <c r="F122" s="20">
        <v>661</v>
      </c>
      <c r="G122" s="20">
        <v>890</v>
      </c>
      <c r="H122" s="20">
        <v>831</v>
      </c>
      <c r="I122" s="20">
        <v>1324</v>
      </c>
      <c r="J122" s="20">
        <v>1615</v>
      </c>
      <c r="K122" s="20">
        <v>1774</v>
      </c>
      <c r="L122" s="20">
        <v>1305</v>
      </c>
      <c r="M122" s="20">
        <v>2179</v>
      </c>
      <c r="N122" s="20">
        <v>2465</v>
      </c>
      <c r="O122" s="20">
        <v>2639</v>
      </c>
      <c r="P122" s="20">
        <v>2731</v>
      </c>
      <c r="Q122" s="20">
        <v>3659</v>
      </c>
      <c r="R122" s="20">
        <v>2088</v>
      </c>
    </row>
    <row r="123" spans="2:18" ht="12.95" customHeight="1" x14ac:dyDescent="0.2">
      <c r="B123" s="22" t="s">
        <v>437</v>
      </c>
      <c r="C123" s="20">
        <v>5325</v>
      </c>
      <c r="D123" s="20">
        <v>6989</v>
      </c>
      <c r="E123" s="20">
        <v>8210</v>
      </c>
      <c r="F123" s="20">
        <v>7198</v>
      </c>
      <c r="G123" s="20">
        <v>11086</v>
      </c>
      <c r="H123" s="20">
        <v>11823</v>
      </c>
      <c r="I123" s="20">
        <v>12589</v>
      </c>
      <c r="J123" s="20">
        <v>22084</v>
      </c>
      <c r="K123" s="20">
        <v>26801</v>
      </c>
      <c r="L123" s="20">
        <v>27281</v>
      </c>
      <c r="M123" s="20">
        <v>41617</v>
      </c>
      <c r="N123" s="20">
        <v>65167</v>
      </c>
      <c r="O123" s="20">
        <v>88238</v>
      </c>
      <c r="P123" s="20">
        <v>133128</v>
      </c>
      <c r="Q123" s="20">
        <v>174486</v>
      </c>
      <c r="R123" s="20">
        <v>179938</v>
      </c>
    </row>
    <row r="124" spans="2:18" ht="12.95" customHeight="1" x14ac:dyDescent="0.2">
      <c r="B124" s="22" t="s">
        <v>567</v>
      </c>
      <c r="C124" s="20">
        <v>91237</v>
      </c>
      <c r="D124" s="20">
        <v>94143</v>
      </c>
      <c r="E124" s="20">
        <v>104438</v>
      </c>
      <c r="F124" s="20">
        <v>121685</v>
      </c>
      <c r="G124" s="20">
        <v>140920</v>
      </c>
      <c r="H124" s="20">
        <v>172679</v>
      </c>
      <c r="I124" s="20">
        <v>190512</v>
      </c>
      <c r="J124" s="20">
        <v>195909</v>
      </c>
      <c r="K124" s="20">
        <v>197442</v>
      </c>
      <c r="L124" s="20">
        <v>191993</v>
      </c>
      <c r="M124" s="20">
        <v>203272</v>
      </c>
      <c r="N124" s="20">
        <v>211828</v>
      </c>
      <c r="O124" s="20">
        <v>216881</v>
      </c>
      <c r="P124" s="20">
        <v>227612</v>
      </c>
      <c r="Q124" s="20">
        <v>233278</v>
      </c>
      <c r="R124" s="20">
        <v>222839</v>
      </c>
    </row>
    <row r="125" spans="2:18" ht="12.95" customHeight="1" x14ac:dyDescent="0.2">
      <c r="B125" s="22" t="s">
        <v>617</v>
      </c>
      <c r="C125" s="20">
        <v>433</v>
      </c>
      <c r="D125" s="20">
        <v>3570</v>
      </c>
      <c r="E125" s="20">
        <v>394</v>
      </c>
      <c r="F125" s="20">
        <v>4106</v>
      </c>
      <c r="G125" s="20">
        <v>432</v>
      </c>
      <c r="H125" s="20">
        <v>237</v>
      </c>
      <c r="I125" s="20">
        <v>120</v>
      </c>
      <c r="J125" s="20">
        <v>226</v>
      </c>
      <c r="K125" s="20">
        <v>937</v>
      </c>
      <c r="L125" s="20">
        <v>149</v>
      </c>
      <c r="M125" s="20">
        <v>56</v>
      </c>
      <c r="N125" s="20">
        <v>714</v>
      </c>
      <c r="O125" s="20">
        <v>586</v>
      </c>
      <c r="P125" s="20">
        <v>57</v>
      </c>
      <c r="Q125" s="20">
        <v>61</v>
      </c>
      <c r="R125" s="20">
        <v>80</v>
      </c>
    </row>
    <row r="126" spans="2:18" ht="12.95" customHeight="1" x14ac:dyDescent="0.2">
      <c r="B126" s="22" t="s">
        <v>618</v>
      </c>
      <c r="C126" s="21"/>
      <c r="D126" s="20">
        <v>1</v>
      </c>
      <c r="E126" s="21"/>
      <c r="F126" s="21"/>
      <c r="G126" s="21"/>
      <c r="H126" s="21"/>
      <c r="I126" s="21"/>
      <c r="J126" s="21"/>
      <c r="K126" s="21"/>
      <c r="L126" s="21"/>
      <c r="M126" s="21"/>
      <c r="N126" s="21"/>
      <c r="O126" s="21"/>
      <c r="P126" s="21"/>
      <c r="Q126" s="20">
        <v>2</v>
      </c>
      <c r="R126" s="20">
        <v>1</v>
      </c>
    </row>
    <row r="127" spans="2:18" ht="12.95" customHeight="1" x14ac:dyDescent="0.2">
      <c r="B127" s="22" t="s">
        <v>619</v>
      </c>
      <c r="C127" s="20">
        <v>352</v>
      </c>
      <c r="D127" s="20">
        <v>492</v>
      </c>
      <c r="E127" s="20">
        <v>502</v>
      </c>
      <c r="F127" s="20">
        <v>508</v>
      </c>
      <c r="G127" s="20">
        <v>730</v>
      </c>
      <c r="H127" s="20">
        <v>817</v>
      </c>
      <c r="I127" s="20">
        <v>722</v>
      </c>
      <c r="J127" s="20">
        <v>913</v>
      </c>
      <c r="K127" s="20">
        <v>807</v>
      </c>
      <c r="L127" s="20">
        <v>773</v>
      </c>
      <c r="M127" s="20">
        <v>828</v>
      </c>
      <c r="N127" s="20">
        <v>784</v>
      </c>
      <c r="O127" s="20">
        <v>1064</v>
      </c>
      <c r="P127" s="20">
        <v>1654</v>
      </c>
      <c r="Q127" s="20">
        <v>1745</v>
      </c>
      <c r="R127" s="20">
        <v>1375</v>
      </c>
    </row>
    <row r="128" spans="2:18" ht="12.95" customHeight="1" x14ac:dyDescent="0.2">
      <c r="B128" s="22" t="s">
        <v>42</v>
      </c>
      <c r="C128" s="21"/>
      <c r="D128" s="20">
        <v>23</v>
      </c>
      <c r="E128" s="20">
        <v>2505</v>
      </c>
      <c r="F128" s="20">
        <v>8</v>
      </c>
      <c r="G128" s="20">
        <v>10</v>
      </c>
      <c r="H128" s="20">
        <v>19</v>
      </c>
      <c r="I128" s="20">
        <v>20</v>
      </c>
      <c r="J128" s="20">
        <v>32</v>
      </c>
      <c r="K128" s="20">
        <v>83</v>
      </c>
      <c r="L128" s="20">
        <v>22</v>
      </c>
      <c r="M128" s="20">
        <v>90</v>
      </c>
      <c r="N128" s="20">
        <v>82</v>
      </c>
      <c r="O128" s="20">
        <v>72</v>
      </c>
      <c r="P128" s="20">
        <v>112</v>
      </c>
      <c r="Q128" s="20">
        <v>106</v>
      </c>
      <c r="R128" s="20">
        <v>47</v>
      </c>
    </row>
    <row r="129" spans="2:18" ht="12.95" customHeight="1" x14ac:dyDescent="0.2">
      <c r="B129" s="22" t="s">
        <v>620</v>
      </c>
      <c r="C129" s="20">
        <v>0</v>
      </c>
      <c r="D129" s="20">
        <v>14</v>
      </c>
      <c r="E129" s="20">
        <v>16</v>
      </c>
      <c r="F129" s="20">
        <v>13</v>
      </c>
      <c r="G129" s="20">
        <v>7</v>
      </c>
      <c r="H129" s="20">
        <v>18</v>
      </c>
      <c r="I129" s="20">
        <v>43</v>
      </c>
      <c r="J129" s="20">
        <v>30</v>
      </c>
      <c r="K129" s="20">
        <v>59</v>
      </c>
      <c r="L129" s="20">
        <v>20</v>
      </c>
      <c r="M129" s="20">
        <v>87</v>
      </c>
      <c r="N129" s="20">
        <v>35</v>
      </c>
      <c r="O129" s="20">
        <v>49</v>
      </c>
      <c r="P129" s="20">
        <v>61</v>
      </c>
      <c r="Q129" s="20">
        <v>80</v>
      </c>
      <c r="R129" s="20">
        <v>76</v>
      </c>
    </row>
    <row r="130" spans="2:18" ht="12.95" customHeight="1" x14ac:dyDescent="0.2">
      <c r="B130" s="22" t="s">
        <v>477</v>
      </c>
      <c r="C130" s="20">
        <v>10258</v>
      </c>
      <c r="D130" s="20">
        <v>14522</v>
      </c>
      <c r="E130" s="20">
        <v>18229</v>
      </c>
      <c r="F130" s="20">
        <v>24985</v>
      </c>
      <c r="G130" s="20">
        <v>24467</v>
      </c>
      <c r="H130" s="20">
        <v>34177</v>
      </c>
      <c r="I130" s="20">
        <v>57436</v>
      </c>
      <c r="J130" s="20">
        <v>58460</v>
      </c>
      <c r="K130" s="20">
        <v>40686</v>
      </c>
      <c r="L130" s="20">
        <v>39102</v>
      </c>
      <c r="M130" s="20">
        <v>45074</v>
      </c>
      <c r="N130" s="20">
        <v>45725</v>
      </c>
      <c r="O130" s="20">
        <v>55058</v>
      </c>
      <c r="P130" s="20">
        <v>58981</v>
      </c>
      <c r="Q130" s="20">
        <v>60485</v>
      </c>
      <c r="R130" s="20">
        <v>34861</v>
      </c>
    </row>
    <row r="131" spans="2:18" ht="12.95" customHeight="1" x14ac:dyDescent="0.2">
      <c r="B131" s="22" t="s">
        <v>621</v>
      </c>
      <c r="C131" s="20">
        <v>95</v>
      </c>
      <c r="D131" s="20">
        <v>37</v>
      </c>
      <c r="E131" s="20">
        <v>25</v>
      </c>
      <c r="F131" s="20">
        <v>69</v>
      </c>
      <c r="G131" s="20">
        <v>101</v>
      </c>
      <c r="H131" s="20">
        <v>112</v>
      </c>
      <c r="I131" s="20">
        <v>99</v>
      </c>
      <c r="J131" s="20">
        <v>488</v>
      </c>
      <c r="K131" s="20">
        <v>230</v>
      </c>
      <c r="L131" s="20">
        <v>276</v>
      </c>
      <c r="M131" s="20">
        <v>164</v>
      </c>
      <c r="N131" s="20">
        <v>167</v>
      </c>
      <c r="O131" s="20">
        <v>444</v>
      </c>
      <c r="P131" s="20">
        <v>529</v>
      </c>
      <c r="Q131" s="20">
        <v>455</v>
      </c>
      <c r="R131" s="20">
        <v>233</v>
      </c>
    </row>
    <row r="132" spans="2:18" ht="12.95" customHeight="1" x14ac:dyDescent="0.2">
      <c r="B132" s="22" t="s">
        <v>427</v>
      </c>
      <c r="C132" s="20">
        <v>31473</v>
      </c>
      <c r="D132" s="20">
        <v>29970</v>
      </c>
      <c r="E132" s="20">
        <v>28185</v>
      </c>
      <c r="F132" s="20">
        <v>27846</v>
      </c>
      <c r="G132" s="20">
        <v>29327</v>
      </c>
      <c r="H132" s="20">
        <v>31497</v>
      </c>
      <c r="I132" s="20">
        <v>33700</v>
      </c>
      <c r="J132" s="20">
        <v>43779</v>
      </c>
      <c r="K132" s="20">
        <v>64721</v>
      </c>
      <c r="L132" s="20">
        <v>60917</v>
      </c>
      <c r="M132" s="20">
        <v>53562</v>
      </c>
      <c r="N132" s="20">
        <v>213890</v>
      </c>
      <c r="O132" s="20">
        <v>264266</v>
      </c>
      <c r="P132" s="20">
        <v>267501</v>
      </c>
      <c r="Q132" s="20">
        <v>234762</v>
      </c>
      <c r="R132" s="20">
        <v>72014</v>
      </c>
    </row>
    <row r="133" spans="2:18" ht="12.95" customHeight="1" x14ac:dyDescent="0.2">
      <c r="B133" s="22" t="s">
        <v>622</v>
      </c>
      <c r="C133" s="20">
        <v>552</v>
      </c>
      <c r="D133" s="20">
        <v>807</v>
      </c>
      <c r="E133" s="20">
        <v>806</v>
      </c>
      <c r="F133" s="20">
        <v>1083</v>
      </c>
      <c r="G133" s="20">
        <v>3902</v>
      </c>
      <c r="H133" s="20">
        <v>1143</v>
      </c>
      <c r="I133" s="20">
        <v>1249</v>
      </c>
      <c r="J133" s="20">
        <v>1353</v>
      </c>
      <c r="K133" s="20">
        <v>1603</v>
      </c>
      <c r="L133" s="20">
        <v>1362</v>
      </c>
      <c r="M133" s="20">
        <v>1688</v>
      </c>
      <c r="N133" s="20">
        <v>1855</v>
      </c>
      <c r="O133" s="20">
        <v>2099</v>
      </c>
      <c r="P133" s="20">
        <v>2100</v>
      </c>
      <c r="Q133" s="20">
        <v>2180</v>
      </c>
      <c r="R133" s="20">
        <v>1161</v>
      </c>
    </row>
    <row r="134" spans="2:18" ht="12.95" customHeight="1" x14ac:dyDescent="0.2">
      <c r="B134" s="22" t="s">
        <v>478</v>
      </c>
      <c r="C134" s="20">
        <v>13299</v>
      </c>
      <c r="D134" s="20">
        <v>20174</v>
      </c>
      <c r="E134" s="20">
        <v>22931</v>
      </c>
      <c r="F134" s="20">
        <v>37607</v>
      </c>
      <c r="G134" s="20">
        <v>50481</v>
      </c>
      <c r="H134" s="20">
        <v>48458</v>
      </c>
      <c r="I134" s="20">
        <v>71791</v>
      </c>
      <c r="J134" s="20">
        <v>92939</v>
      </c>
      <c r="K134" s="20">
        <v>76730</v>
      </c>
      <c r="L134" s="20">
        <v>71992</v>
      </c>
      <c r="M134" s="20">
        <v>76036</v>
      </c>
      <c r="N134" s="20">
        <v>69520</v>
      </c>
      <c r="O134" s="20">
        <v>90180</v>
      </c>
      <c r="P134" s="20">
        <v>106469</v>
      </c>
      <c r="Q134" s="20">
        <v>112654</v>
      </c>
      <c r="R134" s="20">
        <v>109749</v>
      </c>
    </row>
    <row r="135" spans="2:18" ht="12.95" customHeight="1" x14ac:dyDescent="0.2">
      <c r="B135" s="22" t="s">
        <v>439</v>
      </c>
      <c r="C135" s="20">
        <v>22334</v>
      </c>
      <c r="D135" s="20">
        <v>31298</v>
      </c>
      <c r="E135" s="20">
        <v>35285</v>
      </c>
      <c r="F135" s="20">
        <v>36298</v>
      </c>
      <c r="G135" s="20">
        <v>41074</v>
      </c>
      <c r="H135" s="20">
        <v>35995</v>
      </c>
      <c r="I135" s="20">
        <v>45461</v>
      </c>
      <c r="J135" s="20">
        <v>53948</v>
      </c>
      <c r="K135" s="20">
        <v>71771</v>
      </c>
      <c r="L135" s="20">
        <v>134554</v>
      </c>
      <c r="M135" s="20">
        <v>137110</v>
      </c>
      <c r="N135" s="20">
        <v>144491</v>
      </c>
      <c r="O135" s="20">
        <v>143629</v>
      </c>
      <c r="P135" s="20">
        <v>161274</v>
      </c>
      <c r="Q135" s="20">
        <v>197552</v>
      </c>
      <c r="R135" s="20">
        <v>191642</v>
      </c>
    </row>
    <row r="136" spans="2:18" ht="12.95" customHeight="1" x14ac:dyDescent="0.2">
      <c r="B136" s="22" t="s">
        <v>464</v>
      </c>
      <c r="C136" s="20">
        <v>3527</v>
      </c>
      <c r="D136" s="20">
        <v>4172</v>
      </c>
      <c r="E136" s="20">
        <v>3432</v>
      </c>
      <c r="F136" s="20">
        <v>7125</v>
      </c>
      <c r="G136" s="20">
        <v>9676</v>
      </c>
      <c r="H136" s="20">
        <v>5365</v>
      </c>
      <c r="I136" s="20">
        <v>6785</v>
      </c>
      <c r="J136" s="20">
        <v>10852</v>
      </c>
      <c r="K136" s="20">
        <v>9687</v>
      </c>
      <c r="L136" s="20">
        <v>11262</v>
      </c>
      <c r="M136" s="20">
        <v>13286</v>
      </c>
      <c r="N136" s="20">
        <v>14034</v>
      </c>
      <c r="O136" s="20">
        <v>15733</v>
      </c>
      <c r="P136" s="20">
        <v>15310</v>
      </c>
      <c r="Q136" s="20">
        <v>12764</v>
      </c>
      <c r="R136" s="20">
        <v>4831</v>
      </c>
    </row>
    <row r="137" spans="2:18" ht="12.95" customHeight="1" x14ac:dyDescent="0.2">
      <c r="B137" s="22" t="s">
        <v>465</v>
      </c>
      <c r="C137" s="20">
        <v>38194</v>
      </c>
      <c r="D137" s="20">
        <v>51336</v>
      </c>
      <c r="E137" s="20">
        <v>48216</v>
      </c>
      <c r="F137" s="20">
        <v>62102</v>
      </c>
      <c r="G137" s="20">
        <v>78115</v>
      </c>
      <c r="H137" s="20">
        <v>78275</v>
      </c>
      <c r="I137" s="20">
        <v>82718</v>
      </c>
      <c r="J137" s="20">
        <v>95414</v>
      </c>
      <c r="K137" s="20">
        <v>82684</v>
      </c>
      <c r="L137" s="20">
        <v>90944</v>
      </c>
      <c r="M137" s="20">
        <v>103918</v>
      </c>
      <c r="N137" s="20">
        <v>94409</v>
      </c>
      <c r="O137" s="20">
        <v>97074</v>
      </c>
      <c r="P137" s="20">
        <v>119977</v>
      </c>
      <c r="Q137" s="20">
        <v>140197</v>
      </c>
      <c r="R137" s="20">
        <v>64737</v>
      </c>
    </row>
    <row r="138" spans="2:18" ht="12.95" customHeight="1" x14ac:dyDescent="0.2">
      <c r="B138" s="22" t="s">
        <v>623</v>
      </c>
      <c r="C138" s="20">
        <v>11</v>
      </c>
      <c r="D138" s="20">
        <v>24</v>
      </c>
      <c r="E138" s="20">
        <v>14</v>
      </c>
      <c r="F138" s="20">
        <v>12</v>
      </c>
      <c r="G138" s="20">
        <v>40</v>
      </c>
      <c r="H138" s="20">
        <v>47</v>
      </c>
      <c r="I138" s="20">
        <v>64</v>
      </c>
      <c r="J138" s="20">
        <v>97</v>
      </c>
      <c r="K138" s="20">
        <v>169</v>
      </c>
      <c r="L138" s="20">
        <v>134</v>
      </c>
      <c r="M138" s="20">
        <v>341</v>
      </c>
      <c r="N138" s="20">
        <v>837</v>
      </c>
      <c r="O138" s="20">
        <v>357</v>
      </c>
      <c r="P138" s="20">
        <v>319</v>
      </c>
      <c r="Q138" s="20">
        <v>326</v>
      </c>
      <c r="R138" s="20">
        <v>360</v>
      </c>
    </row>
    <row r="139" spans="2:18" ht="12.95" customHeight="1" x14ac:dyDescent="0.2">
      <c r="B139" s="22" t="s">
        <v>624</v>
      </c>
      <c r="C139" s="21"/>
      <c r="D139" s="20">
        <v>29</v>
      </c>
      <c r="E139" s="20">
        <v>11</v>
      </c>
      <c r="F139" s="20">
        <v>28</v>
      </c>
      <c r="G139" s="20">
        <v>1</v>
      </c>
      <c r="H139" s="20">
        <v>50</v>
      </c>
      <c r="I139" s="20">
        <v>198</v>
      </c>
      <c r="J139" s="20">
        <v>54</v>
      </c>
      <c r="K139" s="20">
        <v>123</v>
      </c>
      <c r="L139" s="20">
        <v>115</v>
      </c>
      <c r="M139" s="20">
        <v>185</v>
      </c>
      <c r="N139" s="20">
        <v>190</v>
      </c>
      <c r="O139" s="20">
        <v>242</v>
      </c>
      <c r="P139" s="20">
        <v>685</v>
      </c>
      <c r="Q139" s="20">
        <v>719</v>
      </c>
      <c r="R139" s="20">
        <v>160</v>
      </c>
    </row>
    <row r="140" spans="2:18" ht="12.95" customHeight="1" x14ac:dyDescent="0.2">
      <c r="B140" s="22" t="s">
        <v>625</v>
      </c>
      <c r="C140" s="20">
        <v>113546</v>
      </c>
      <c r="D140" s="20">
        <v>120989</v>
      </c>
      <c r="E140" s="20">
        <v>119305</v>
      </c>
      <c r="F140" s="20">
        <v>116009</v>
      </c>
      <c r="G140" s="20">
        <v>119150</v>
      </c>
      <c r="H140" s="20">
        <v>118387</v>
      </c>
      <c r="I140" s="20">
        <v>93705</v>
      </c>
      <c r="J140" s="20">
        <v>106645</v>
      </c>
      <c r="K140" s="20">
        <v>107389</v>
      </c>
      <c r="L140" s="20">
        <v>115541</v>
      </c>
      <c r="M140" s="20">
        <v>130648</v>
      </c>
      <c r="N140" s="20">
        <v>137579</v>
      </c>
      <c r="O140" s="20">
        <v>140793</v>
      </c>
      <c r="P140" s="20">
        <v>156138</v>
      </c>
      <c r="Q140" s="20">
        <v>167428</v>
      </c>
      <c r="R140" s="20">
        <v>146008</v>
      </c>
    </row>
    <row r="141" spans="2:18" ht="12.95" customHeight="1" x14ac:dyDescent="0.2">
      <c r="B141" s="22" t="s">
        <v>626</v>
      </c>
      <c r="C141" s="20">
        <v>40</v>
      </c>
      <c r="D141" s="20">
        <v>41</v>
      </c>
      <c r="E141" s="20">
        <v>17</v>
      </c>
      <c r="F141" s="20">
        <v>36</v>
      </c>
      <c r="G141" s="20">
        <v>34</v>
      </c>
      <c r="H141" s="20">
        <v>73</v>
      </c>
      <c r="I141" s="20">
        <v>59</v>
      </c>
      <c r="J141" s="20">
        <v>102</v>
      </c>
      <c r="K141" s="20">
        <v>125</v>
      </c>
      <c r="L141" s="20">
        <v>103</v>
      </c>
      <c r="M141" s="20">
        <v>159</v>
      </c>
      <c r="N141" s="20">
        <v>226</v>
      </c>
      <c r="O141" s="20">
        <v>264</v>
      </c>
      <c r="P141" s="20">
        <v>220</v>
      </c>
      <c r="Q141" s="20">
        <v>319</v>
      </c>
      <c r="R141" s="20">
        <v>219</v>
      </c>
    </row>
    <row r="142" spans="2:18" ht="12.95" customHeight="1" x14ac:dyDescent="0.2">
      <c r="B142" s="22" t="s">
        <v>627</v>
      </c>
      <c r="C142" s="20">
        <v>43</v>
      </c>
      <c r="D142" s="20">
        <v>52</v>
      </c>
      <c r="E142" s="20">
        <v>44</v>
      </c>
      <c r="F142" s="20">
        <v>49</v>
      </c>
      <c r="G142" s="20">
        <v>73</v>
      </c>
      <c r="H142" s="20">
        <v>126</v>
      </c>
      <c r="I142" s="20">
        <v>173</v>
      </c>
      <c r="J142" s="20">
        <v>205</v>
      </c>
      <c r="K142" s="20">
        <v>258</v>
      </c>
      <c r="L142" s="20">
        <v>156</v>
      </c>
      <c r="M142" s="20">
        <v>167</v>
      </c>
      <c r="N142" s="20">
        <v>262</v>
      </c>
      <c r="O142" s="20">
        <v>404</v>
      </c>
      <c r="P142" s="20">
        <v>541</v>
      </c>
      <c r="Q142" s="20">
        <v>622</v>
      </c>
      <c r="R142" s="20">
        <v>431</v>
      </c>
    </row>
    <row r="143" spans="2:18" ht="12.95" customHeight="1" x14ac:dyDescent="0.2">
      <c r="B143" s="22" t="s">
        <v>447</v>
      </c>
      <c r="C143" s="20">
        <v>9164</v>
      </c>
      <c r="D143" s="20">
        <v>8159</v>
      </c>
      <c r="E143" s="20">
        <v>6975</v>
      </c>
      <c r="F143" s="20">
        <v>14373</v>
      </c>
      <c r="G143" s="20">
        <v>19183</v>
      </c>
      <c r="H143" s="20">
        <v>18084</v>
      </c>
      <c r="I143" s="20">
        <v>23851</v>
      </c>
      <c r="J143" s="20">
        <v>26881</v>
      </c>
      <c r="K143" s="20">
        <v>29557</v>
      </c>
      <c r="L143" s="20">
        <v>32458</v>
      </c>
      <c r="M143" s="20">
        <v>36222</v>
      </c>
      <c r="N143" s="20">
        <v>41169</v>
      </c>
      <c r="O143" s="20">
        <v>55139</v>
      </c>
      <c r="P143" s="20">
        <v>69968</v>
      </c>
      <c r="Q143" s="20">
        <v>69616</v>
      </c>
      <c r="R143" s="20">
        <v>49255</v>
      </c>
    </row>
    <row r="144" spans="2:18" ht="12.95" customHeight="1" x14ac:dyDescent="0.2">
      <c r="B144" s="22" t="s">
        <v>43</v>
      </c>
      <c r="C144" s="20">
        <v>36</v>
      </c>
      <c r="D144" s="20">
        <v>179</v>
      </c>
      <c r="E144" s="20">
        <v>204</v>
      </c>
      <c r="F144" s="20">
        <v>197</v>
      </c>
      <c r="G144" s="20">
        <v>190</v>
      </c>
      <c r="H144" s="20">
        <v>264</v>
      </c>
      <c r="I144" s="20">
        <v>294</v>
      </c>
      <c r="J144" s="20">
        <v>333</v>
      </c>
      <c r="K144" s="20">
        <v>407</v>
      </c>
      <c r="L144" s="20">
        <v>573</v>
      </c>
      <c r="M144" s="20">
        <v>834</v>
      </c>
      <c r="N144" s="20">
        <v>880</v>
      </c>
      <c r="O144" s="20">
        <v>1439</v>
      </c>
      <c r="P144" s="20">
        <v>1467</v>
      </c>
      <c r="Q144" s="20">
        <v>2103</v>
      </c>
      <c r="R144" s="20">
        <v>2149</v>
      </c>
    </row>
    <row r="145" spans="2:18" ht="12.95" customHeight="1" x14ac:dyDescent="0.2">
      <c r="B145" s="22" t="s">
        <v>44</v>
      </c>
      <c r="C145" s="20">
        <v>2827</v>
      </c>
      <c r="D145" s="20">
        <v>2134</v>
      </c>
      <c r="E145" s="20">
        <v>2001</v>
      </c>
      <c r="F145" s="20">
        <v>2146</v>
      </c>
      <c r="G145" s="20">
        <v>2831</v>
      </c>
      <c r="H145" s="20">
        <v>4596</v>
      </c>
      <c r="I145" s="20">
        <v>2999</v>
      </c>
      <c r="J145" s="20">
        <v>3412</v>
      </c>
      <c r="K145" s="20">
        <v>3616</v>
      </c>
      <c r="L145" s="20">
        <v>3361</v>
      </c>
      <c r="M145" s="20">
        <v>5974</v>
      </c>
      <c r="N145" s="20">
        <v>6397</v>
      </c>
      <c r="O145" s="20">
        <v>6769</v>
      </c>
      <c r="P145" s="20">
        <v>7430</v>
      </c>
      <c r="Q145" s="20">
        <v>9210</v>
      </c>
      <c r="R145" s="20">
        <v>5849</v>
      </c>
    </row>
    <row r="146" spans="2:18" ht="12.95" customHeight="1" x14ac:dyDescent="0.2">
      <c r="B146" s="22" t="s">
        <v>628</v>
      </c>
      <c r="C146" s="21"/>
      <c r="D146" s="21"/>
      <c r="E146" s="21"/>
      <c r="F146" s="20">
        <v>0</v>
      </c>
      <c r="G146" s="21"/>
      <c r="H146" s="21"/>
      <c r="I146" s="21"/>
      <c r="J146" s="21"/>
      <c r="K146" s="21"/>
      <c r="L146" s="21"/>
      <c r="M146" s="20">
        <v>311</v>
      </c>
      <c r="N146" s="21"/>
      <c r="O146" s="21"/>
      <c r="P146" s="21"/>
      <c r="Q146" s="21"/>
      <c r="R146" s="21"/>
    </row>
    <row r="147" spans="2:18" ht="12.95" customHeight="1" x14ac:dyDescent="0.2">
      <c r="B147" s="22" t="s">
        <v>629</v>
      </c>
      <c r="C147" s="20">
        <v>0</v>
      </c>
      <c r="D147" s="20">
        <v>2</v>
      </c>
      <c r="E147" s="20">
        <v>2</v>
      </c>
      <c r="F147" s="20">
        <v>0</v>
      </c>
      <c r="G147" s="21"/>
      <c r="H147" s="21"/>
      <c r="I147" s="21"/>
      <c r="J147" s="20">
        <v>6</v>
      </c>
      <c r="K147" s="21"/>
      <c r="L147" s="20">
        <v>2</v>
      </c>
      <c r="M147" s="21"/>
      <c r="N147" s="20">
        <v>1</v>
      </c>
      <c r="O147" s="21"/>
      <c r="P147" s="20">
        <v>20</v>
      </c>
      <c r="Q147" s="20">
        <v>10</v>
      </c>
      <c r="R147" s="21"/>
    </row>
    <row r="148" spans="2:18" ht="12.95" customHeight="1" x14ac:dyDescent="0.2">
      <c r="B148" s="22" t="s">
        <v>630</v>
      </c>
      <c r="C148" s="21"/>
      <c r="D148" s="20">
        <v>3</v>
      </c>
      <c r="E148" s="21"/>
      <c r="F148" s="21"/>
      <c r="G148" s="21"/>
      <c r="H148" s="21"/>
      <c r="I148" s="21"/>
      <c r="J148" s="21"/>
      <c r="K148" s="21"/>
      <c r="L148" s="21"/>
      <c r="M148" s="21"/>
      <c r="N148" s="21"/>
      <c r="O148" s="21"/>
      <c r="P148" s="21"/>
      <c r="Q148" s="21"/>
      <c r="R148" s="21"/>
    </row>
    <row r="149" spans="2:18" ht="12.95" customHeight="1" x14ac:dyDescent="0.2">
      <c r="B149" s="22" t="s">
        <v>45</v>
      </c>
      <c r="C149" s="20">
        <v>230</v>
      </c>
      <c r="D149" s="20">
        <v>446</v>
      </c>
      <c r="E149" s="20">
        <v>316</v>
      </c>
      <c r="F149" s="20">
        <v>386</v>
      </c>
      <c r="G149" s="20">
        <v>315</v>
      </c>
      <c r="H149" s="20">
        <v>383</v>
      </c>
      <c r="I149" s="20">
        <v>485</v>
      </c>
      <c r="J149" s="20">
        <v>701</v>
      </c>
      <c r="K149" s="20">
        <v>1650</v>
      </c>
      <c r="L149" s="20">
        <v>2117</v>
      </c>
      <c r="M149" s="20">
        <v>3255</v>
      </c>
      <c r="N149" s="20">
        <v>4088</v>
      </c>
      <c r="O149" s="20">
        <v>2648</v>
      </c>
      <c r="P149" s="20">
        <v>4046</v>
      </c>
      <c r="Q149" s="20">
        <v>4078</v>
      </c>
      <c r="R149" s="20">
        <v>2499</v>
      </c>
    </row>
    <row r="150" spans="2:18" ht="12.95" customHeight="1" x14ac:dyDescent="0.2">
      <c r="B150" s="22" t="s">
        <v>500</v>
      </c>
      <c r="C150" s="20">
        <v>20906</v>
      </c>
      <c r="D150" s="20">
        <v>11297</v>
      </c>
      <c r="E150" s="20">
        <v>12163</v>
      </c>
      <c r="F150" s="20">
        <v>13417</v>
      </c>
      <c r="G150" s="20">
        <v>17801</v>
      </c>
      <c r="H150" s="20">
        <v>20000</v>
      </c>
      <c r="I150" s="20">
        <v>25630</v>
      </c>
      <c r="J150" s="20">
        <v>26997</v>
      </c>
      <c r="K150" s="20">
        <v>21912</v>
      </c>
      <c r="L150" s="20">
        <v>22908</v>
      </c>
      <c r="M150" s="20">
        <v>29606</v>
      </c>
      <c r="N150" s="20">
        <v>31576</v>
      </c>
      <c r="O150" s="20">
        <v>36617</v>
      </c>
      <c r="P150" s="20">
        <v>42663</v>
      </c>
      <c r="Q150" s="20">
        <v>45902</v>
      </c>
      <c r="R150" s="20">
        <v>20958</v>
      </c>
    </row>
    <row r="151" spans="2:18" ht="12.95" customHeight="1" x14ac:dyDescent="0.2">
      <c r="B151" s="22" t="s">
        <v>428</v>
      </c>
      <c r="C151" s="20">
        <v>22396</v>
      </c>
      <c r="D151" s="20">
        <v>21583</v>
      </c>
      <c r="E151" s="20">
        <v>30556</v>
      </c>
      <c r="F151" s="20">
        <v>34454</v>
      </c>
      <c r="G151" s="20">
        <v>43149</v>
      </c>
      <c r="H151" s="20">
        <v>42686</v>
      </c>
      <c r="I151" s="20">
        <v>52946</v>
      </c>
      <c r="J151" s="20">
        <v>57994</v>
      </c>
      <c r="K151" s="20">
        <v>66912</v>
      </c>
      <c r="L151" s="20">
        <v>61560</v>
      </c>
      <c r="M151" s="20">
        <v>79665</v>
      </c>
      <c r="N151" s="20">
        <v>112025</v>
      </c>
      <c r="O151" s="20">
        <v>107437</v>
      </c>
      <c r="P151" s="20">
        <v>108762</v>
      </c>
      <c r="Q151" s="20">
        <v>100040</v>
      </c>
      <c r="R151" s="20">
        <v>94871</v>
      </c>
    </row>
    <row r="152" spans="2:18" ht="12.95" customHeight="1" x14ac:dyDescent="0.2">
      <c r="B152" s="22" t="s">
        <v>631</v>
      </c>
      <c r="C152" s="21"/>
      <c r="D152" s="21"/>
      <c r="E152" s="20">
        <v>1</v>
      </c>
      <c r="F152" s="20">
        <v>2</v>
      </c>
      <c r="G152" s="21"/>
      <c r="H152" s="21"/>
      <c r="I152" s="21"/>
      <c r="J152" s="21"/>
      <c r="K152" s="21"/>
      <c r="L152" s="21"/>
      <c r="M152" s="21"/>
      <c r="N152" s="21"/>
      <c r="O152" s="21"/>
      <c r="P152" s="21"/>
      <c r="Q152" s="21"/>
      <c r="R152" s="21"/>
    </row>
    <row r="153" spans="2:18" ht="12.95" customHeight="1" x14ac:dyDescent="0.2">
      <c r="B153" s="22" t="s">
        <v>632</v>
      </c>
      <c r="C153" s="21"/>
      <c r="D153" s="21"/>
      <c r="E153" s="21"/>
      <c r="F153" s="20">
        <v>0</v>
      </c>
      <c r="G153" s="21"/>
      <c r="H153" s="20">
        <v>4</v>
      </c>
      <c r="I153" s="21"/>
      <c r="J153" s="20">
        <v>6</v>
      </c>
      <c r="K153" s="20">
        <v>6</v>
      </c>
      <c r="L153" s="20">
        <v>1</v>
      </c>
      <c r="M153" s="20">
        <v>1</v>
      </c>
      <c r="N153" s="20">
        <v>1</v>
      </c>
      <c r="O153" s="20">
        <v>3</v>
      </c>
      <c r="P153" s="20">
        <v>5</v>
      </c>
      <c r="Q153" s="20">
        <v>1</v>
      </c>
      <c r="R153" s="20">
        <v>12</v>
      </c>
    </row>
    <row r="154" spans="2:18" s="24" customFormat="1" ht="12.95" customHeight="1" x14ac:dyDescent="0.2">
      <c r="B154" s="25" t="s">
        <v>570</v>
      </c>
      <c r="C154" s="23">
        <v>11444</v>
      </c>
      <c r="D154" s="23">
        <v>10564</v>
      </c>
      <c r="E154" s="23">
        <v>13673</v>
      </c>
      <c r="F154" s="23">
        <v>18959</v>
      </c>
      <c r="G154" s="23">
        <v>22482</v>
      </c>
      <c r="H154" s="23">
        <v>19287</v>
      </c>
      <c r="I154" s="23">
        <v>20365</v>
      </c>
      <c r="J154" s="23">
        <v>23135</v>
      </c>
      <c r="K154" s="23">
        <v>26260</v>
      </c>
      <c r="L154" s="23">
        <v>23208</v>
      </c>
      <c r="M154" s="23">
        <v>26518</v>
      </c>
      <c r="N154" s="23">
        <v>31739</v>
      </c>
      <c r="O154" s="23">
        <v>35501</v>
      </c>
      <c r="P154" s="23">
        <v>47654</v>
      </c>
      <c r="Q154" s="23">
        <v>54436</v>
      </c>
      <c r="R154" s="23">
        <v>38447</v>
      </c>
    </row>
    <row r="155" spans="2:18" ht="12.95" customHeight="1" x14ac:dyDescent="0.2">
      <c r="B155" s="22" t="s">
        <v>633</v>
      </c>
      <c r="C155" s="20">
        <v>1023</v>
      </c>
      <c r="D155" s="20">
        <v>1326</v>
      </c>
      <c r="E155" s="20">
        <v>1731</v>
      </c>
      <c r="F155" s="20">
        <v>2256</v>
      </c>
      <c r="G155" s="20">
        <v>2381</v>
      </c>
      <c r="H155" s="20">
        <v>2880</v>
      </c>
      <c r="I155" s="20">
        <v>3317</v>
      </c>
      <c r="J155" s="20">
        <v>5146</v>
      </c>
      <c r="K155" s="20">
        <v>4916</v>
      </c>
      <c r="L155" s="20">
        <v>4776</v>
      </c>
      <c r="M155" s="20">
        <v>5357</v>
      </c>
      <c r="N155" s="20">
        <v>8154</v>
      </c>
      <c r="O155" s="20">
        <v>10179</v>
      </c>
      <c r="P155" s="20">
        <v>10723</v>
      </c>
      <c r="Q155" s="20">
        <v>11231</v>
      </c>
      <c r="R155" s="20">
        <v>10929</v>
      </c>
    </row>
    <row r="156" spans="2:18" ht="12.95" customHeight="1" x14ac:dyDescent="0.2">
      <c r="B156" s="22" t="s">
        <v>488</v>
      </c>
      <c r="C156" s="20">
        <v>46061</v>
      </c>
      <c r="D156" s="20">
        <v>46091</v>
      </c>
      <c r="E156" s="20">
        <v>55385</v>
      </c>
      <c r="F156" s="20">
        <v>71985</v>
      </c>
      <c r="G156" s="20">
        <v>91178</v>
      </c>
      <c r="H156" s="20">
        <v>109206</v>
      </c>
      <c r="I156" s="20">
        <v>145341</v>
      </c>
      <c r="J156" s="20">
        <v>141514</v>
      </c>
      <c r="K156" s="20">
        <v>117856</v>
      </c>
      <c r="L156" s="20">
        <v>96196</v>
      </c>
      <c r="M156" s="20">
        <v>101124</v>
      </c>
      <c r="N156" s="20">
        <v>108032</v>
      </c>
      <c r="O156" s="20">
        <v>111915</v>
      </c>
      <c r="P156" s="20">
        <v>132338</v>
      </c>
      <c r="Q156" s="20">
        <v>149800</v>
      </c>
      <c r="R156" s="20">
        <v>140117</v>
      </c>
    </row>
    <row r="157" spans="2:18" ht="12.95" customHeight="1" x14ac:dyDescent="0.2">
      <c r="B157" s="22" t="s">
        <v>634</v>
      </c>
      <c r="C157" s="20">
        <v>13109</v>
      </c>
      <c r="D157" s="20">
        <v>1392</v>
      </c>
      <c r="E157" s="20">
        <v>2411</v>
      </c>
      <c r="F157" s="20">
        <v>11550</v>
      </c>
      <c r="G157" s="20">
        <v>243</v>
      </c>
      <c r="H157" s="20">
        <v>133</v>
      </c>
      <c r="I157" s="20">
        <v>251</v>
      </c>
      <c r="J157" s="20">
        <v>202</v>
      </c>
      <c r="K157" s="20">
        <v>298</v>
      </c>
      <c r="L157" s="20">
        <v>216</v>
      </c>
      <c r="M157" s="20">
        <v>257</v>
      </c>
      <c r="N157" s="20">
        <v>302</v>
      </c>
      <c r="O157" s="20">
        <v>263</v>
      </c>
      <c r="P157" s="20">
        <v>268</v>
      </c>
      <c r="Q157" s="20">
        <v>240</v>
      </c>
      <c r="R157" s="20">
        <v>85</v>
      </c>
    </row>
    <row r="158" spans="2:18" ht="12.95" customHeight="1" x14ac:dyDescent="0.2">
      <c r="B158" s="22" t="s">
        <v>46</v>
      </c>
      <c r="C158" s="20">
        <v>0</v>
      </c>
      <c r="D158" s="20">
        <v>0</v>
      </c>
      <c r="E158" s="20">
        <v>6</v>
      </c>
      <c r="F158" s="20">
        <v>0</v>
      </c>
      <c r="G158" s="21"/>
      <c r="H158" s="21"/>
      <c r="I158" s="21"/>
      <c r="J158" s="21"/>
      <c r="K158" s="21"/>
      <c r="L158" s="21"/>
      <c r="M158" s="21"/>
      <c r="N158" s="21"/>
      <c r="O158" s="21"/>
      <c r="P158" s="21"/>
      <c r="Q158" s="21"/>
      <c r="R158" s="21"/>
    </row>
    <row r="159" spans="2:18" ht="12.95" customHeight="1" x14ac:dyDescent="0.2">
      <c r="B159" s="22" t="s">
        <v>635</v>
      </c>
      <c r="C159" s="20">
        <v>78</v>
      </c>
      <c r="D159" s="20">
        <v>114</v>
      </c>
      <c r="E159" s="20">
        <v>277</v>
      </c>
      <c r="F159" s="20">
        <v>150</v>
      </c>
      <c r="G159" s="20">
        <v>151</v>
      </c>
      <c r="H159" s="20">
        <v>168</v>
      </c>
      <c r="I159" s="20">
        <v>240</v>
      </c>
      <c r="J159" s="20">
        <v>418</v>
      </c>
      <c r="K159" s="20">
        <v>576</v>
      </c>
      <c r="L159" s="20">
        <v>682</v>
      </c>
      <c r="M159" s="20">
        <v>833</v>
      </c>
      <c r="N159" s="20">
        <v>1333</v>
      </c>
      <c r="O159" s="20">
        <v>1600</v>
      </c>
      <c r="P159" s="20">
        <v>1744</v>
      </c>
      <c r="Q159" s="20">
        <v>1742</v>
      </c>
      <c r="R159" s="20">
        <v>1742</v>
      </c>
    </row>
    <row r="160" spans="2:18" ht="12.95" customHeight="1" x14ac:dyDescent="0.2">
      <c r="B160" s="22" t="s">
        <v>636</v>
      </c>
      <c r="C160" s="20">
        <v>13</v>
      </c>
      <c r="D160" s="20">
        <v>22</v>
      </c>
      <c r="E160" s="20">
        <v>28</v>
      </c>
      <c r="F160" s="20">
        <v>48</v>
      </c>
      <c r="G160" s="20">
        <v>50</v>
      </c>
      <c r="H160" s="20">
        <v>156</v>
      </c>
      <c r="I160" s="20">
        <v>109</v>
      </c>
      <c r="J160" s="20">
        <v>151</v>
      </c>
      <c r="K160" s="20">
        <v>194</v>
      </c>
      <c r="L160" s="20">
        <v>163</v>
      </c>
      <c r="M160" s="20">
        <v>311</v>
      </c>
      <c r="N160" s="20">
        <v>386</v>
      </c>
      <c r="O160" s="20">
        <v>485</v>
      </c>
      <c r="P160" s="20">
        <v>586</v>
      </c>
      <c r="Q160" s="20">
        <v>708</v>
      </c>
      <c r="R160" s="20">
        <v>698</v>
      </c>
    </row>
    <row r="161" spans="2:18" ht="12.95" customHeight="1" x14ac:dyDescent="0.2">
      <c r="B161" s="22" t="s">
        <v>47</v>
      </c>
      <c r="C161" s="20">
        <v>16</v>
      </c>
      <c r="D161" s="20">
        <v>92</v>
      </c>
      <c r="E161" s="20">
        <v>158</v>
      </c>
      <c r="F161" s="20">
        <v>224</v>
      </c>
      <c r="G161" s="20">
        <v>248</v>
      </c>
      <c r="H161" s="20">
        <v>405</v>
      </c>
      <c r="I161" s="20">
        <v>407</v>
      </c>
      <c r="J161" s="20">
        <v>447</v>
      </c>
      <c r="K161" s="20">
        <v>420</v>
      </c>
      <c r="L161" s="20">
        <v>376</v>
      </c>
      <c r="M161" s="20">
        <v>644</v>
      </c>
      <c r="N161" s="20">
        <v>815</v>
      </c>
      <c r="O161" s="20">
        <v>893</v>
      </c>
      <c r="P161" s="20">
        <v>977</v>
      </c>
      <c r="Q161" s="20">
        <v>1301</v>
      </c>
      <c r="R161" s="20">
        <v>851</v>
      </c>
    </row>
    <row r="162" spans="2:18" ht="12.95" customHeight="1" x14ac:dyDescent="0.2">
      <c r="B162" s="22" t="s">
        <v>637</v>
      </c>
      <c r="C162" s="20">
        <v>40</v>
      </c>
      <c r="D162" s="20">
        <v>295</v>
      </c>
      <c r="E162" s="20">
        <v>37</v>
      </c>
      <c r="F162" s="20">
        <v>40</v>
      </c>
      <c r="G162" s="20">
        <v>98</v>
      </c>
      <c r="H162" s="20">
        <v>95</v>
      </c>
      <c r="I162" s="20">
        <v>66</v>
      </c>
      <c r="J162" s="20">
        <v>113</v>
      </c>
      <c r="K162" s="20">
        <v>107</v>
      </c>
      <c r="L162" s="20">
        <v>124</v>
      </c>
      <c r="M162" s="20">
        <v>178</v>
      </c>
      <c r="N162" s="20">
        <v>206</v>
      </c>
      <c r="O162" s="20">
        <v>253</v>
      </c>
      <c r="P162" s="20">
        <v>271</v>
      </c>
      <c r="Q162" s="20">
        <v>363</v>
      </c>
      <c r="R162" s="20">
        <v>314</v>
      </c>
    </row>
    <row r="163" spans="2:18" ht="12.95" customHeight="1" x14ac:dyDescent="0.2">
      <c r="B163" s="22" t="s">
        <v>48</v>
      </c>
      <c r="C163" s="20">
        <v>13</v>
      </c>
      <c r="D163" s="20">
        <v>25</v>
      </c>
      <c r="E163" s="20">
        <v>7</v>
      </c>
      <c r="F163" s="20">
        <v>8</v>
      </c>
      <c r="G163" s="20">
        <v>5</v>
      </c>
      <c r="H163" s="20">
        <v>4</v>
      </c>
      <c r="I163" s="20">
        <v>0</v>
      </c>
      <c r="J163" s="20">
        <v>5</v>
      </c>
      <c r="K163" s="20">
        <v>1</v>
      </c>
      <c r="L163" s="21"/>
      <c r="M163" s="21"/>
      <c r="N163" s="20">
        <v>4</v>
      </c>
      <c r="O163" s="20">
        <v>9</v>
      </c>
      <c r="P163" s="20">
        <v>34</v>
      </c>
      <c r="Q163" s="20">
        <v>1</v>
      </c>
      <c r="R163" s="20">
        <v>10</v>
      </c>
    </row>
    <row r="164" spans="2:18" ht="12.95" customHeight="1" x14ac:dyDescent="0.2">
      <c r="B164" s="22" t="s">
        <v>49</v>
      </c>
      <c r="C164" s="20">
        <v>63</v>
      </c>
      <c r="D164" s="20">
        <v>83</v>
      </c>
      <c r="E164" s="20">
        <v>117</v>
      </c>
      <c r="F164" s="20">
        <v>287</v>
      </c>
      <c r="G164" s="20">
        <v>292</v>
      </c>
      <c r="H164" s="20">
        <v>320</v>
      </c>
      <c r="I164" s="20">
        <v>397</v>
      </c>
      <c r="J164" s="20">
        <v>418</v>
      </c>
      <c r="K164" s="20">
        <v>712</v>
      </c>
      <c r="L164" s="20">
        <v>634</v>
      </c>
      <c r="M164" s="20">
        <v>915</v>
      </c>
      <c r="N164" s="20">
        <v>1277</v>
      </c>
      <c r="O164" s="20">
        <v>1155</v>
      </c>
      <c r="P164" s="20">
        <v>1880</v>
      </c>
      <c r="Q164" s="20">
        <v>3795</v>
      </c>
      <c r="R164" s="20">
        <v>3425</v>
      </c>
    </row>
    <row r="165" spans="2:18" ht="12.95" customHeight="1" x14ac:dyDescent="0.2">
      <c r="B165" s="22" t="s">
        <v>638</v>
      </c>
      <c r="C165" s="20">
        <v>19</v>
      </c>
      <c r="D165" s="20">
        <v>170</v>
      </c>
      <c r="E165" s="20">
        <v>32</v>
      </c>
      <c r="F165" s="20">
        <v>39</v>
      </c>
      <c r="G165" s="20">
        <v>43</v>
      </c>
      <c r="H165" s="20">
        <v>113</v>
      </c>
      <c r="I165" s="20">
        <v>94</v>
      </c>
      <c r="J165" s="20">
        <v>160</v>
      </c>
      <c r="K165" s="20">
        <v>230</v>
      </c>
      <c r="L165" s="20">
        <v>159</v>
      </c>
      <c r="M165" s="20">
        <v>342</v>
      </c>
      <c r="N165" s="20">
        <v>510</v>
      </c>
      <c r="O165" s="20">
        <v>1338</v>
      </c>
      <c r="P165" s="20">
        <v>1346</v>
      </c>
      <c r="Q165" s="20">
        <v>1268</v>
      </c>
      <c r="R165" s="20">
        <v>1369</v>
      </c>
    </row>
    <row r="166" spans="2:18" ht="12.95" customHeight="1" x14ac:dyDescent="0.2">
      <c r="B166" s="22" t="s">
        <v>639</v>
      </c>
      <c r="C166" s="20">
        <v>2260</v>
      </c>
      <c r="D166" s="20">
        <v>2070</v>
      </c>
      <c r="E166" s="20">
        <v>1382</v>
      </c>
      <c r="F166" s="20">
        <v>1833</v>
      </c>
      <c r="G166" s="20">
        <v>2714</v>
      </c>
      <c r="H166" s="20">
        <v>4303</v>
      </c>
      <c r="I166" s="20">
        <v>5600</v>
      </c>
      <c r="J166" s="20">
        <v>7237</v>
      </c>
      <c r="K166" s="20">
        <v>9420</v>
      </c>
      <c r="L166" s="20">
        <v>9172</v>
      </c>
      <c r="M166" s="20">
        <v>14564</v>
      </c>
      <c r="N166" s="20">
        <v>19897</v>
      </c>
      <c r="O166" s="20">
        <v>22869</v>
      </c>
      <c r="P166" s="20">
        <v>28387</v>
      </c>
      <c r="Q166" s="20">
        <v>27711</v>
      </c>
      <c r="R166" s="20">
        <v>25264</v>
      </c>
    </row>
    <row r="167" spans="2:18" ht="12.95" customHeight="1" x14ac:dyDescent="0.2">
      <c r="B167" s="22" t="s">
        <v>640</v>
      </c>
      <c r="C167" s="20">
        <v>39</v>
      </c>
      <c r="D167" s="20">
        <v>52</v>
      </c>
      <c r="E167" s="20">
        <v>121</v>
      </c>
      <c r="F167" s="20">
        <v>66</v>
      </c>
      <c r="G167" s="20">
        <v>132</v>
      </c>
      <c r="H167" s="20">
        <v>173</v>
      </c>
      <c r="I167" s="20">
        <v>234</v>
      </c>
      <c r="J167" s="20">
        <v>317</v>
      </c>
      <c r="K167" s="20">
        <v>219</v>
      </c>
      <c r="L167" s="20">
        <v>198</v>
      </c>
      <c r="M167" s="20">
        <v>438</v>
      </c>
      <c r="N167" s="20">
        <v>590</v>
      </c>
      <c r="O167" s="20">
        <v>495</v>
      </c>
      <c r="P167" s="20">
        <v>490</v>
      </c>
      <c r="Q167" s="20">
        <v>1057</v>
      </c>
      <c r="R167" s="20">
        <v>664</v>
      </c>
    </row>
    <row r="168" spans="2:18" ht="12.95" customHeight="1" x14ac:dyDescent="0.2">
      <c r="B168" s="22" t="s">
        <v>50</v>
      </c>
      <c r="C168" s="21"/>
      <c r="D168" s="20">
        <v>0</v>
      </c>
      <c r="E168" s="21"/>
      <c r="F168" s="20">
        <v>0</v>
      </c>
      <c r="G168" s="21"/>
      <c r="H168" s="21"/>
      <c r="I168" s="21"/>
      <c r="J168" s="21"/>
      <c r="K168" s="21"/>
      <c r="L168" s="21"/>
      <c r="M168" s="21"/>
      <c r="N168" s="21"/>
      <c r="O168" s="21"/>
      <c r="P168" s="21"/>
      <c r="Q168" s="21"/>
      <c r="R168" s="21"/>
    </row>
    <row r="169" spans="2:18" ht="12.95" customHeight="1" x14ac:dyDescent="0.2">
      <c r="B169" s="22" t="s">
        <v>641</v>
      </c>
      <c r="C169" s="20">
        <v>0</v>
      </c>
      <c r="D169" s="20">
        <v>2</v>
      </c>
      <c r="E169" s="21"/>
      <c r="F169" s="21"/>
      <c r="G169" s="21"/>
      <c r="H169" s="21"/>
      <c r="I169" s="21"/>
      <c r="J169" s="21"/>
      <c r="K169" s="21"/>
      <c r="L169" s="21"/>
      <c r="M169" s="21"/>
      <c r="N169" s="21"/>
      <c r="O169" s="21"/>
      <c r="P169" s="21"/>
      <c r="Q169" s="21"/>
      <c r="R169" s="21"/>
    </row>
    <row r="170" spans="2:18" ht="12.95" customHeight="1" x14ac:dyDescent="0.2">
      <c r="B170" s="22" t="s">
        <v>466</v>
      </c>
      <c r="C170" s="20">
        <v>87704</v>
      </c>
      <c r="D170" s="20">
        <v>94528</v>
      </c>
      <c r="E170" s="20">
        <v>88863</v>
      </c>
      <c r="F170" s="20">
        <v>120143</v>
      </c>
      <c r="G170" s="20">
        <v>161760</v>
      </c>
      <c r="H170" s="20">
        <v>165580</v>
      </c>
      <c r="I170" s="20">
        <v>184446</v>
      </c>
      <c r="J170" s="20">
        <v>250458</v>
      </c>
      <c r="K170" s="20">
        <v>262314</v>
      </c>
      <c r="L170" s="20">
        <v>299405</v>
      </c>
      <c r="M170" s="20">
        <v>375502</v>
      </c>
      <c r="N170" s="20">
        <v>406879</v>
      </c>
      <c r="O170" s="20">
        <v>412870</v>
      </c>
      <c r="P170" s="20">
        <v>326292</v>
      </c>
      <c r="Q170" s="20">
        <v>282210</v>
      </c>
      <c r="R170" s="20">
        <v>156215</v>
      </c>
    </row>
    <row r="171" spans="2:18" ht="12.95" customHeight="1" x14ac:dyDescent="0.2">
      <c r="B171" s="22" t="s">
        <v>642</v>
      </c>
      <c r="C171" s="20">
        <v>186</v>
      </c>
      <c r="D171" s="20">
        <v>7</v>
      </c>
      <c r="E171" s="20">
        <v>4</v>
      </c>
      <c r="F171" s="20">
        <v>9</v>
      </c>
      <c r="G171" s="20">
        <v>5</v>
      </c>
      <c r="H171" s="20">
        <v>34</v>
      </c>
      <c r="I171" s="20">
        <v>71</v>
      </c>
      <c r="J171" s="20">
        <v>78</v>
      </c>
      <c r="K171" s="20">
        <v>227</v>
      </c>
      <c r="L171" s="20">
        <v>72</v>
      </c>
      <c r="M171" s="20">
        <v>140</v>
      </c>
      <c r="N171" s="20">
        <v>144</v>
      </c>
      <c r="O171" s="20">
        <v>172</v>
      </c>
      <c r="P171" s="20">
        <v>178</v>
      </c>
      <c r="Q171" s="20">
        <v>134</v>
      </c>
      <c r="R171" s="20">
        <v>177</v>
      </c>
    </row>
    <row r="172" spans="2:18" ht="12.95" customHeight="1" x14ac:dyDescent="0.2">
      <c r="B172" s="22" t="s">
        <v>489</v>
      </c>
      <c r="C172" s="20">
        <v>21364</v>
      </c>
      <c r="D172" s="20">
        <v>20392</v>
      </c>
      <c r="E172" s="20">
        <v>19083</v>
      </c>
      <c r="F172" s="20">
        <v>20674</v>
      </c>
      <c r="G172" s="20">
        <v>24689</v>
      </c>
      <c r="H172" s="20">
        <v>28607</v>
      </c>
      <c r="I172" s="20">
        <v>43082</v>
      </c>
      <c r="J172" s="20">
        <v>69127</v>
      </c>
      <c r="K172" s="20">
        <v>73910</v>
      </c>
      <c r="L172" s="20">
        <v>68124</v>
      </c>
      <c r="M172" s="20">
        <v>85011</v>
      </c>
      <c r="N172" s="20">
        <v>105976</v>
      </c>
      <c r="O172" s="20">
        <v>129292</v>
      </c>
      <c r="P172" s="20">
        <v>143354</v>
      </c>
      <c r="Q172" s="20">
        <v>143331</v>
      </c>
      <c r="R172" s="20">
        <v>134330</v>
      </c>
    </row>
    <row r="173" spans="2:18" ht="12.95" customHeight="1" x14ac:dyDescent="0.2">
      <c r="B173" s="22" t="s">
        <v>51</v>
      </c>
      <c r="C173" s="20">
        <v>7268</v>
      </c>
      <c r="D173" s="20">
        <v>8353</v>
      </c>
      <c r="E173" s="20">
        <v>10097</v>
      </c>
      <c r="F173" s="20">
        <v>10290</v>
      </c>
      <c r="G173" s="20">
        <v>11755</v>
      </c>
      <c r="H173" s="20">
        <v>14700</v>
      </c>
      <c r="I173" s="20">
        <v>21307</v>
      </c>
      <c r="J173" s="20">
        <v>22473</v>
      </c>
      <c r="K173" s="20">
        <v>24004</v>
      </c>
      <c r="L173" s="20">
        <v>22540</v>
      </c>
      <c r="M173" s="20">
        <v>26735</v>
      </c>
      <c r="N173" s="20">
        <v>28394</v>
      </c>
      <c r="O173" s="20">
        <v>34170</v>
      </c>
      <c r="P173" s="20">
        <v>48420</v>
      </c>
      <c r="Q173" s="20">
        <v>59700</v>
      </c>
      <c r="R173" s="20">
        <v>52023</v>
      </c>
    </row>
    <row r="174" spans="2:18" ht="12.95" customHeight="1" x14ac:dyDescent="0.2">
      <c r="B174" s="22" t="s">
        <v>643</v>
      </c>
      <c r="C174" s="21"/>
      <c r="D174" s="21"/>
      <c r="E174" s="21"/>
      <c r="F174" s="20">
        <v>0</v>
      </c>
      <c r="G174" s="21"/>
      <c r="H174" s="20">
        <v>6</v>
      </c>
      <c r="I174" s="21"/>
      <c r="J174" s="20">
        <v>14</v>
      </c>
      <c r="K174" s="20">
        <v>10</v>
      </c>
      <c r="L174" s="20">
        <v>1</v>
      </c>
      <c r="M174" s="20">
        <v>4</v>
      </c>
      <c r="N174" s="20">
        <v>8</v>
      </c>
      <c r="O174" s="20">
        <v>10</v>
      </c>
      <c r="P174" s="20">
        <v>3</v>
      </c>
      <c r="Q174" s="20">
        <v>2</v>
      </c>
      <c r="R174" s="20">
        <v>10</v>
      </c>
    </row>
    <row r="175" spans="2:18" ht="12.95" customHeight="1" x14ac:dyDescent="0.2">
      <c r="B175" s="22" t="s">
        <v>52</v>
      </c>
      <c r="C175" s="20">
        <v>3172</v>
      </c>
      <c r="D175" s="20">
        <v>171</v>
      </c>
      <c r="E175" s="20">
        <v>176</v>
      </c>
      <c r="F175" s="20">
        <v>243</v>
      </c>
      <c r="G175" s="20">
        <v>481</v>
      </c>
      <c r="H175" s="20">
        <v>565</v>
      </c>
      <c r="I175" s="20">
        <v>671</v>
      </c>
      <c r="J175" s="20">
        <v>732</v>
      </c>
      <c r="K175" s="20">
        <v>1398</v>
      </c>
      <c r="L175" s="20">
        <v>776</v>
      </c>
      <c r="M175" s="20">
        <v>1347</v>
      </c>
      <c r="N175" s="20">
        <v>1529</v>
      </c>
      <c r="O175" s="20">
        <v>1670</v>
      </c>
      <c r="P175" s="20">
        <v>1764</v>
      </c>
      <c r="Q175" s="20">
        <v>1997</v>
      </c>
      <c r="R175" s="20">
        <v>1461</v>
      </c>
    </row>
    <row r="176" spans="2:18" ht="12.95" customHeight="1" x14ac:dyDescent="0.2">
      <c r="B176" s="22" t="s">
        <v>644</v>
      </c>
      <c r="C176" s="20">
        <v>2</v>
      </c>
      <c r="D176" s="20">
        <v>5</v>
      </c>
      <c r="E176" s="20">
        <v>9</v>
      </c>
      <c r="F176" s="20">
        <v>6</v>
      </c>
      <c r="G176" s="20">
        <v>30</v>
      </c>
      <c r="H176" s="20">
        <v>8</v>
      </c>
      <c r="I176" s="20">
        <v>43</v>
      </c>
      <c r="J176" s="20">
        <v>21</v>
      </c>
      <c r="K176" s="20">
        <v>21</v>
      </c>
      <c r="L176" s="20">
        <v>33</v>
      </c>
      <c r="M176" s="20">
        <v>25</v>
      </c>
      <c r="N176" s="20">
        <v>29</v>
      </c>
      <c r="O176" s="20">
        <v>48</v>
      </c>
      <c r="P176" s="20">
        <v>141</v>
      </c>
      <c r="Q176" s="20">
        <v>60</v>
      </c>
      <c r="R176" s="20">
        <v>24</v>
      </c>
    </row>
    <row r="177" spans="2:18" ht="12.95" customHeight="1" x14ac:dyDescent="0.2">
      <c r="B177" s="22" t="s">
        <v>53</v>
      </c>
      <c r="C177" s="20">
        <v>87</v>
      </c>
      <c r="D177" s="20">
        <v>75</v>
      </c>
      <c r="E177" s="20">
        <v>394</v>
      </c>
      <c r="F177" s="20">
        <v>72</v>
      </c>
      <c r="G177" s="20">
        <v>123</v>
      </c>
      <c r="H177" s="20">
        <v>223</v>
      </c>
      <c r="I177" s="20">
        <v>155</v>
      </c>
      <c r="J177" s="20">
        <v>323</v>
      </c>
      <c r="K177" s="20">
        <v>385</v>
      </c>
      <c r="L177" s="20">
        <v>431</v>
      </c>
      <c r="M177" s="20">
        <v>586</v>
      </c>
      <c r="N177" s="20">
        <v>700</v>
      </c>
      <c r="O177" s="20">
        <v>937</v>
      </c>
      <c r="P177" s="20">
        <v>825</v>
      </c>
      <c r="Q177" s="20">
        <v>1263</v>
      </c>
      <c r="R177" s="20">
        <v>974</v>
      </c>
    </row>
    <row r="178" spans="2:18" ht="12.95" customHeight="1" x14ac:dyDescent="0.2">
      <c r="B178" s="22" t="s">
        <v>54</v>
      </c>
      <c r="C178" s="20">
        <v>1208</v>
      </c>
      <c r="D178" s="20">
        <v>868</v>
      </c>
      <c r="E178" s="20">
        <v>711</v>
      </c>
      <c r="F178" s="20">
        <v>898</v>
      </c>
      <c r="G178" s="20">
        <v>1256</v>
      </c>
      <c r="H178" s="20">
        <v>1239</v>
      </c>
      <c r="I178" s="20">
        <v>1616</v>
      </c>
      <c r="J178" s="20">
        <v>1735</v>
      </c>
      <c r="K178" s="20">
        <v>1926</v>
      </c>
      <c r="L178" s="20">
        <v>2016</v>
      </c>
      <c r="M178" s="20">
        <v>2697</v>
      </c>
      <c r="N178" s="20">
        <v>2952</v>
      </c>
      <c r="O178" s="20">
        <v>4393</v>
      </c>
      <c r="P178" s="20">
        <v>5733</v>
      </c>
      <c r="Q178" s="20">
        <v>7281</v>
      </c>
      <c r="R178" s="20">
        <v>4667</v>
      </c>
    </row>
    <row r="179" spans="2:18" ht="12.95" customHeight="1" x14ac:dyDescent="0.2">
      <c r="B179" s="22" t="s">
        <v>645</v>
      </c>
      <c r="C179" s="21"/>
      <c r="D179" s="21"/>
      <c r="E179" s="20">
        <v>0</v>
      </c>
      <c r="F179" s="21"/>
      <c r="G179" s="21"/>
      <c r="H179" s="21"/>
      <c r="I179" s="21"/>
      <c r="J179" s="21"/>
      <c r="K179" s="21"/>
      <c r="L179" s="21"/>
      <c r="M179" s="21"/>
      <c r="N179" s="21"/>
      <c r="O179" s="21"/>
      <c r="P179" s="20">
        <v>100</v>
      </c>
      <c r="Q179" s="21"/>
      <c r="R179" s="21"/>
    </row>
    <row r="180" spans="2:18" ht="12.95" customHeight="1" x14ac:dyDescent="0.2">
      <c r="B180" s="22" t="s">
        <v>467</v>
      </c>
      <c r="C180" s="20">
        <v>150916</v>
      </c>
      <c r="D180" s="20">
        <v>150949</v>
      </c>
      <c r="E180" s="20">
        <v>102347</v>
      </c>
      <c r="F180" s="20">
        <v>138327</v>
      </c>
      <c r="G180" s="20">
        <v>181021</v>
      </c>
      <c r="H180" s="20">
        <v>190774</v>
      </c>
      <c r="I180" s="20">
        <v>276783</v>
      </c>
      <c r="J180" s="20">
        <v>397682</v>
      </c>
      <c r="K180" s="20">
        <v>419475</v>
      </c>
      <c r="L180" s="20">
        <v>428275</v>
      </c>
      <c r="M180" s="20">
        <v>486319</v>
      </c>
      <c r="N180" s="20">
        <v>428440</v>
      </c>
      <c r="O180" s="20">
        <v>423129</v>
      </c>
      <c r="P180" s="20">
        <v>510569</v>
      </c>
      <c r="Q180" s="20">
        <v>500779</v>
      </c>
      <c r="R180" s="20">
        <v>205701</v>
      </c>
    </row>
    <row r="181" spans="2:18" ht="12.95" customHeight="1" x14ac:dyDescent="0.2">
      <c r="B181" s="22" t="s">
        <v>468</v>
      </c>
      <c r="C181" s="20">
        <v>18382</v>
      </c>
      <c r="D181" s="20">
        <v>16559</v>
      </c>
      <c r="E181" s="20">
        <v>12186</v>
      </c>
      <c r="F181" s="20">
        <v>14909</v>
      </c>
      <c r="G181" s="20">
        <v>21013</v>
      </c>
      <c r="H181" s="20">
        <v>18148</v>
      </c>
      <c r="I181" s="20">
        <v>30512</v>
      </c>
      <c r="J181" s="20">
        <v>36977</v>
      </c>
      <c r="K181" s="20">
        <v>46900</v>
      </c>
      <c r="L181" s="20">
        <v>53373</v>
      </c>
      <c r="M181" s="20">
        <v>52319</v>
      </c>
      <c r="N181" s="20">
        <v>46606</v>
      </c>
      <c r="O181" s="20">
        <v>45928</v>
      </c>
      <c r="P181" s="20">
        <v>52851</v>
      </c>
      <c r="Q181" s="20">
        <v>56312</v>
      </c>
      <c r="R181" s="20">
        <v>27015</v>
      </c>
    </row>
    <row r="182" spans="2:18" ht="12.95" customHeight="1" x14ac:dyDescent="0.2">
      <c r="B182" s="22" t="s">
        <v>646</v>
      </c>
      <c r="C182" s="20">
        <v>0</v>
      </c>
      <c r="D182" s="21"/>
      <c r="E182" s="20">
        <v>1</v>
      </c>
      <c r="F182" s="20">
        <v>27</v>
      </c>
      <c r="G182" s="20">
        <v>113</v>
      </c>
      <c r="H182" s="20">
        <v>4</v>
      </c>
      <c r="I182" s="21"/>
      <c r="J182" s="20">
        <v>1</v>
      </c>
      <c r="K182" s="20">
        <v>3</v>
      </c>
      <c r="L182" s="20">
        <v>16</v>
      </c>
      <c r="M182" s="20">
        <v>15</v>
      </c>
      <c r="N182" s="21"/>
      <c r="O182" s="20">
        <v>2</v>
      </c>
      <c r="P182" s="21"/>
      <c r="Q182" s="21"/>
      <c r="R182" s="21"/>
    </row>
    <row r="183" spans="2:18" ht="12.95" customHeight="1" x14ac:dyDescent="0.2">
      <c r="B183" s="22" t="s">
        <v>55</v>
      </c>
      <c r="C183" s="21"/>
      <c r="D183" s="21"/>
      <c r="E183" s="20">
        <v>6</v>
      </c>
      <c r="F183" s="20">
        <v>3</v>
      </c>
      <c r="G183" s="21"/>
      <c r="H183" s="21"/>
      <c r="I183" s="21"/>
      <c r="J183" s="20">
        <v>0</v>
      </c>
      <c r="K183" s="21"/>
      <c r="L183" s="21"/>
      <c r="M183" s="21"/>
      <c r="N183" s="21"/>
      <c r="O183" s="21"/>
      <c r="P183" s="21"/>
      <c r="Q183" s="21"/>
      <c r="R183" s="20">
        <v>6</v>
      </c>
    </row>
    <row r="184" spans="2:18" ht="12.95" customHeight="1" x14ac:dyDescent="0.2">
      <c r="B184" s="22" t="s">
        <v>480</v>
      </c>
      <c r="C184" s="20">
        <v>180911</v>
      </c>
      <c r="D184" s="20">
        <v>180203</v>
      </c>
      <c r="E184" s="20">
        <v>185174</v>
      </c>
      <c r="F184" s="20">
        <v>169398</v>
      </c>
      <c r="G184" s="20">
        <v>202860</v>
      </c>
      <c r="H184" s="20">
        <v>245941</v>
      </c>
      <c r="I184" s="20">
        <v>390505</v>
      </c>
      <c r="J184" s="20">
        <v>447419</v>
      </c>
      <c r="K184" s="20">
        <v>366698</v>
      </c>
      <c r="L184" s="20">
        <v>355144</v>
      </c>
      <c r="M184" s="20">
        <v>390248</v>
      </c>
      <c r="N184" s="20">
        <v>385055</v>
      </c>
      <c r="O184" s="20">
        <v>395214</v>
      </c>
      <c r="P184" s="20">
        <v>426585</v>
      </c>
      <c r="Q184" s="20">
        <v>441097</v>
      </c>
      <c r="R184" s="20">
        <v>357473</v>
      </c>
    </row>
    <row r="185" spans="2:18" ht="12.95" customHeight="1" x14ac:dyDescent="0.2">
      <c r="B185" s="22" t="s">
        <v>647</v>
      </c>
      <c r="C185" s="20">
        <v>685</v>
      </c>
      <c r="D185" s="20">
        <v>16</v>
      </c>
      <c r="E185" s="20">
        <v>26</v>
      </c>
      <c r="F185" s="20">
        <v>10</v>
      </c>
      <c r="G185" s="20">
        <v>149</v>
      </c>
      <c r="H185" s="20">
        <v>53</v>
      </c>
      <c r="I185" s="20">
        <v>198</v>
      </c>
      <c r="J185" s="20">
        <v>43</v>
      </c>
      <c r="K185" s="20">
        <v>173</v>
      </c>
      <c r="L185" s="20">
        <v>89</v>
      </c>
      <c r="M185" s="20">
        <v>188</v>
      </c>
      <c r="N185" s="20">
        <v>510</v>
      </c>
      <c r="O185" s="20">
        <v>486</v>
      </c>
      <c r="P185" s="20">
        <v>593</v>
      </c>
      <c r="Q185" s="20">
        <v>667</v>
      </c>
      <c r="R185" s="20">
        <v>635</v>
      </c>
    </row>
    <row r="186" spans="2:18" ht="12.95" customHeight="1" x14ac:dyDescent="0.2">
      <c r="B186" s="22" t="s">
        <v>490</v>
      </c>
      <c r="C186" s="20">
        <v>757446</v>
      </c>
      <c r="D186" s="20">
        <v>946511</v>
      </c>
      <c r="E186" s="20">
        <v>1281407</v>
      </c>
      <c r="F186" s="20">
        <v>1605006</v>
      </c>
      <c r="G186" s="20">
        <v>1864682</v>
      </c>
      <c r="H186" s="20">
        <v>1853442</v>
      </c>
      <c r="I186" s="20">
        <v>2465336</v>
      </c>
      <c r="J186" s="20">
        <v>2879278</v>
      </c>
      <c r="K186" s="20">
        <v>2694733</v>
      </c>
      <c r="L186" s="20">
        <v>3107043</v>
      </c>
      <c r="M186" s="20">
        <v>3468214</v>
      </c>
      <c r="N186" s="20">
        <v>3599925</v>
      </c>
      <c r="O186" s="20">
        <v>4269306</v>
      </c>
      <c r="P186" s="20">
        <v>4479049</v>
      </c>
      <c r="Q186" s="20">
        <v>3649003</v>
      </c>
      <c r="R186" s="20">
        <v>866256</v>
      </c>
    </row>
    <row r="187" spans="2:18" ht="12.95" customHeight="1" x14ac:dyDescent="0.2">
      <c r="B187" s="22" t="s">
        <v>56</v>
      </c>
      <c r="C187" s="21"/>
      <c r="D187" s="20">
        <v>1</v>
      </c>
      <c r="E187" s="20">
        <v>0</v>
      </c>
      <c r="F187" s="21"/>
      <c r="G187" s="21"/>
      <c r="H187" s="21"/>
      <c r="I187" s="21"/>
      <c r="J187" s="21"/>
      <c r="K187" s="21"/>
      <c r="L187" s="21"/>
      <c r="M187" s="21"/>
      <c r="N187" s="21"/>
      <c r="O187" s="21"/>
      <c r="P187" s="21"/>
      <c r="Q187" s="21"/>
      <c r="R187" s="21"/>
    </row>
    <row r="188" spans="2:18" ht="12.95" customHeight="1" x14ac:dyDescent="0.2">
      <c r="B188" s="22" t="s">
        <v>648</v>
      </c>
      <c r="C188" s="20">
        <v>1</v>
      </c>
      <c r="D188" s="20">
        <v>1</v>
      </c>
      <c r="E188" s="20">
        <v>2</v>
      </c>
      <c r="F188" s="21"/>
      <c r="G188" s="20">
        <v>3</v>
      </c>
      <c r="H188" s="21"/>
      <c r="I188" s="20">
        <v>2</v>
      </c>
      <c r="J188" s="20">
        <v>15</v>
      </c>
      <c r="K188" s="20">
        <v>14</v>
      </c>
      <c r="L188" s="20">
        <v>44</v>
      </c>
      <c r="M188" s="20">
        <v>69</v>
      </c>
      <c r="N188" s="20">
        <v>244</v>
      </c>
      <c r="O188" s="20">
        <v>497</v>
      </c>
      <c r="P188" s="20">
        <v>470</v>
      </c>
      <c r="Q188" s="20">
        <v>1335</v>
      </c>
      <c r="R188" s="20">
        <v>1949</v>
      </c>
    </row>
    <row r="189" spans="2:18" ht="12.95" customHeight="1" x14ac:dyDescent="0.2">
      <c r="B189" s="22" t="s">
        <v>57</v>
      </c>
      <c r="C189" s="20">
        <v>10</v>
      </c>
      <c r="D189" s="20">
        <v>13</v>
      </c>
      <c r="E189" s="20">
        <v>25</v>
      </c>
      <c r="F189" s="20">
        <v>16</v>
      </c>
      <c r="G189" s="20">
        <v>1464</v>
      </c>
      <c r="H189" s="20">
        <v>44</v>
      </c>
      <c r="I189" s="20">
        <v>34</v>
      </c>
      <c r="J189" s="20">
        <v>28</v>
      </c>
      <c r="K189" s="20">
        <v>48</v>
      </c>
      <c r="L189" s="20">
        <v>68</v>
      </c>
      <c r="M189" s="20">
        <v>49</v>
      </c>
      <c r="N189" s="20">
        <v>99</v>
      </c>
      <c r="O189" s="20">
        <v>91</v>
      </c>
      <c r="P189" s="20">
        <v>156</v>
      </c>
      <c r="Q189" s="20">
        <v>179</v>
      </c>
      <c r="R189" s="20">
        <v>61</v>
      </c>
    </row>
    <row r="190" spans="2:18" ht="12.95" customHeight="1" x14ac:dyDescent="0.2">
      <c r="B190" s="22" t="s">
        <v>58</v>
      </c>
      <c r="C190" s="21"/>
      <c r="D190" s="20">
        <v>1</v>
      </c>
      <c r="E190" s="21"/>
      <c r="F190" s="21"/>
      <c r="G190" s="20">
        <v>7</v>
      </c>
      <c r="H190" s="20">
        <v>2</v>
      </c>
      <c r="I190" s="20">
        <v>20</v>
      </c>
      <c r="J190" s="21"/>
      <c r="K190" s="21"/>
      <c r="L190" s="21"/>
      <c r="M190" s="21"/>
      <c r="N190" s="21"/>
      <c r="O190" s="21"/>
      <c r="P190" s="21"/>
      <c r="Q190" s="21"/>
      <c r="R190" s="21"/>
    </row>
    <row r="191" spans="2:18" ht="12.95" customHeight="1" x14ac:dyDescent="0.2">
      <c r="B191" s="22" t="s">
        <v>649</v>
      </c>
      <c r="C191" s="20">
        <v>101</v>
      </c>
      <c r="D191" s="20">
        <v>24</v>
      </c>
      <c r="E191" s="20">
        <v>18</v>
      </c>
      <c r="F191" s="20">
        <v>3</v>
      </c>
      <c r="G191" s="20">
        <v>12</v>
      </c>
      <c r="H191" s="20">
        <v>6</v>
      </c>
      <c r="I191" s="20">
        <v>24</v>
      </c>
      <c r="J191" s="20">
        <v>29</v>
      </c>
      <c r="K191" s="20">
        <v>53</v>
      </c>
      <c r="L191" s="20">
        <v>52</v>
      </c>
      <c r="M191" s="20">
        <v>111</v>
      </c>
      <c r="N191" s="20">
        <v>114</v>
      </c>
      <c r="O191" s="20">
        <v>97</v>
      </c>
      <c r="P191" s="20">
        <v>124</v>
      </c>
      <c r="Q191" s="20">
        <v>112</v>
      </c>
      <c r="R191" s="20">
        <v>68</v>
      </c>
    </row>
    <row r="192" spans="2:18" ht="12.95" customHeight="1" x14ac:dyDescent="0.2">
      <c r="B192" s="22" t="s">
        <v>59</v>
      </c>
      <c r="C192" s="21"/>
      <c r="D192" s="21"/>
      <c r="E192" s="21"/>
      <c r="F192" s="21"/>
      <c r="G192" s="21"/>
      <c r="H192" s="21"/>
      <c r="I192" s="21"/>
      <c r="J192" s="21"/>
      <c r="K192" s="21"/>
      <c r="L192" s="21"/>
      <c r="M192" s="21"/>
      <c r="N192" s="21"/>
      <c r="O192" s="21"/>
      <c r="P192" s="21"/>
      <c r="Q192" s="21"/>
      <c r="R192" s="20">
        <v>40</v>
      </c>
    </row>
    <row r="193" spans="2:18" ht="12.95" customHeight="1" x14ac:dyDescent="0.2">
      <c r="B193" s="22" t="s">
        <v>60</v>
      </c>
      <c r="C193" s="20">
        <v>78</v>
      </c>
      <c r="D193" s="20">
        <v>146</v>
      </c>
      <c r="E193" s="20">
        <v>50</v>
      </c>
      <c r="F193" s="20">
        <v>121</v>
      </c>
      <c r="G193" s="20">
        <v>1293</v>
      </c>
      <c r="H193" s="20">
        <v>321</v>
      </c>
      <c r="I193" s="20">
        <v>234</v>
      </c>
      <c r="J193" s="20">
        <v>240</v>
      </c>
      <c r="K193" s="20">
        <v>357</v>
      </c>
      <c r="L193" s="20">
        <v>306</v>
      </c>
      <c r="M193" s="20">
        <v>363</v>
      </c>
      <c r="N193" s="20">
        <v>353</v>
      </c>
      <c r="O193" s="20">
        <v>330</v>
      </c>
      <c r="P193" s="20">
        <v>293</v>
      </c>
      <c r="Q193" s="20">
        <v>268</v>
      </c>
      <c r="R193" s="20">
        <v>150</v>
      </c>
    </row>
    <row r="194" spans="2:18" ht="12.95" customHeight="1" x14ac:dyDescent="0.2">
      <c r="B194" s="22" t="s">
        <v>650</v>
      </c>
      <c r="C194" s="20">
        <v>83</v>
      </c>
      <c r="D194" s="20">
        <v>2</v>
      </c>
      <c r="E194" s="20">
        <v>3</v>
      </c>
      <c r="F194" s="20">
        <v>7</v>
      </c>
      <c r="G194" s="20">
        <v>7</v>
      </c>
      <c r="H194" s="20">
        <v>18</v>
      </c>
      <c r="I194" s="20">
        <v>7</v>
      </c>
      <c r="J194" s="20">
        <v>20</v>
      </c>
      <c r="K194" s="20">
        <v>14</v>
      </c>
      <c r="L194" s="20">
        <v>8</v>
      </c>
      <c r="M194" s="20">
        <v>19</v>
      </c>
      <c r="N194" s="20">
        <v>27</v>
      </c>
      <c r="O194" s="20">
        <v>1023</v>
      </c>
      <c r="P194" s="20">
        <v>855</v>
      </c>
      <c r="Q194" s="20">
        <v>919</v>
      </c>
      <c r="R194" s="20">
        <v>162</v>
      </c>
    </row>
    <row r="195" spans="2:18" ht="12.95" customHeight="1" x14ac:dyDescent="0.2">
      <c r="B195" s="22" t="s">
        <v>61</v>
      </c>
      <c r="C195" s="20">
        <v>1768</v>
      </c>
      <c r="D195" s="20">
        <v>2135</v>
      </c>
      <c r="E195" s="20">
        <v>2123</v>
      </c>
      <c r="F195" s="20">
        <v>1807</v>
      </c>
      <c r="G195" s="20">
        <v>1384</v>
      </c>
      <c r="H195" s="20">
        <v>1751</v>
      </c>
      <c r="I195" s="20">
        <v>2434</v>
      </c>
      <c r="J195" s="20">
        <v>2971</v>
      </c>
      <c r="K195" s="20">
        <v>4077</v>
      </c>
      <c r="L195" s="20">
        <v>4755</v>
      </c>
      <c r="M195" s="20">
        <v>5579</v>
      </c>
      <c r="N195" s="20">
        <v>5650</v>
      </c>
      <c r="O195" s="20">
        <v>4811</v>
      </c>
      <c r="P195" s="20">
        <v>5133</v>
      </c>
      <c r="Q195" s="20">
        <v>5483</v>
      </c>
      <c r="R195" s="20">
        <v>5705</v>
      </c>
    </row>
    <row r="196" spans="2:18" ht="12.95" customHeight="1" x14ac:dyDescent="0.2">
      <c r="B196" s="22" t="s">
        <v>651</v>
      </c>
      <c r="C196" s="20">
        <v>8</v>
      </c>
      <c r="D196" s="20">
        <v>32</v>
      </c>
      <c r="E196" s="20">
        <v>26</v>
      </c>
      <c r="F196" s="20">
        <v>38</v>
      </c>
      <c r="G196" s="20">
        <v>27</v>
      </c>
      <c r="H196" s="20">
        <v>19</v>
      </c>
      <c r="I196" s="20">
        <v>57</v>
      </c>
      <c r="J196" s="20">
        <v>37</v>
      </c>
      <c r="K196" s="20">
        <v>64</v>
      </c>
      <c r="L196" s="20">
        <v>51</v>
      </c>
      <c r="M196" s="20">
        <v>80</v>
      </c>
      <c r="N196" s="20">
        <v>120</v>
      </c>
      <c r="O196" s="20">
        <v>131</v>
      </c>
      <c r="P196" s="20">
        <v>206</v>
      </c>
      <c r="Q196" s="20">
        <v>203</v>
      </c>
      <c r="R196" s="20">
        <v>141</v>
      </c>
    </row>
    <row r="197" spans="2:18" ht="12.95" customHeight="1" x14ac:dyDescent="0.2">
      <c r="B197" s="22" t="s">
        <v>481</v>
      </c>
      <c r="C197" s="20">
        <v>125518</v>
      </c>
      <c r="D197" s="20">
        <v>188127</v>
      </c>
      <c r="E197" s="20">
        <v>186009</v>
      </c>
      <c r="F197" s="20">
        <v>192769</v>
      </c>
      <c r="G197" s="20">
        <v>175387</v>
      </c>
      <c r="H197" s="20">
        <v>163765</v>
      </c>
      <c r="I197" s="20">
        <v>137100</v>
      </c>
      <c r="J197" s="20">
        <v>170399</v>
      </c>
      <c r="K197" s="20">
        <v>102202</v>
      </c>
      <c r="L197" s="20">
        <v>113465</v>
      </c>
      <c r="M197" s="20">
        <v>137934</v>
      </c>
      <c r="N197" s="20">
        <v>157568</v>
      </c>
      <c r="O197" s="20">
        <v>169988</v>
      </c>
      <c r="P197" s="20">
        <v>189396</v>
      </c>
      <c r="Q197" s="20">
        <v>178997</v>
      </c>
      <c r="R197" s="20">
        <v>110594</v>
      </c>
    </row>
    <row r="198" spans="2:18" ht="12.95" customHeight="1" x14ac:dyDescent="0.2">
      <c r="B198" s="22" t="s">
        <v>62</v>
      </c>
      <c r="C198" s="20">
        <v>32</v>
      </c>
      <c r="D198" s="20">
        <v>42</v>
      </c>
      <c r="E198" s="20">
        <v>30</v>
      </c>
      <c r="F198" s="20">
        <v>69</v>
      </c>
      <c r="G198" s="20">
        <v>86</v>
      </c>
      <c r="H198" s="20">
        <v>71</v>
      </c>
      <c r="I198" s="20">
        <v>112</v>
      </c>
      <c r="J198" s="20">
        <v>155</v>
      </c>
      <c r="K198" s="20">
        <v>186</v>
      </c>
      <c r="L198" s="20">
        <v>317</v>
      </c>
      <c r="M198" s="20">
        <v>213</v>
      </c>
      <c r="N198" s="20">
        <v>253</v>
      </c>
      <c r="O198" s="20">
        <v>242</v>
      </c>
      <c r="P198" s="20">
        <v>318</v>
      </c>
      <c r="Q198" s="20">
        <v>343</v>
      </c>
      <c r="R198" s="20">
        <v>335</v>
      </c>
    </row>
    <row r="199" spans="2:18" ht="12.95" customHeight="1" x14ac:dyDescent="0.2">
      <c r="B199" s="22" t="s">
        <v>448</v>
      </c>
      <c r="C199" s="20">
        <v>6008</v>
      </c>
      <c r="D199" s="20">
        <v>5068</v>
      </c>
      <c r="E199" s="20">
        <v>5915</v>
      </c>
      <c r="F199" s="20">
        <v>8432</v>
      </c>
      <c r="G199" s="20">
        <v>13066</v>
      </c>
      <c r="H199" s="20">
        <v>11577</v>
      </c>
      <c r="I199" s="20">
        <v>17155</v>
      </c>
      <c r="J199" s="20">
        <v>19121</v>
      </c>
      <c r="K199" s="20">
        <v>20451</v>
      </c>
      <c r="L199" s="20">
        <v>18994</v>
      </c>
      <c r="M199" s="20">
        <v>20957</v>
      </c>
      <c r="N199" s="20">
        <v>22206</v>
      </c>
      <c r="O199" s="20">
        <v>22403</v>
      </c>
      <c r="P199" s="20">
        <v>29449</v>
      </c>
      <c r="Q199" s="20">
        <v>26892</v>
      </c>
      <c r="R199" s="20">
        <v>15962</v>
      </c>
    </row>
    <row r="200" spans="2:18" ht="12.95" customHeight="1" x14ac:dyDescent="0.2">
      <c r="B200" s="22" t="s">
        <v>469</v>
      </c>
      <c r="C200" s="20">
        <v>27233</v>
      </c>
      <c r="D200" s="20">
        <v>33507</v>
      </c>
      <c r="E200" s="20">
        <v>24127</v>
      </c>
      <c r="F200" s="20">
        <v>31931</v>
      </c>
      <c r="G200" s="20">
        <v>35448</v>
      </c>
      <c r="H200" s="20">
        <v>36151</v>
      </c>
      <c r="I200" s="20">
        <v>54729</v>
      </c>
      <c r="J200" s="20">
        <v>69168</v>
      </c>
      <c r="K200" s="20">
        <v>80687</v>
      </c>
      <c r="L200" s="20">
        <v>91765</v>
      </c>
      <c r="M200" s="20">
        <v>122088</v>
      </c>
      <c r="N200" s="20">
        <v>126974</v>
      </c>
      <c r="O200" s="20">
        <v>127455</v>
      </c>
      <c r="P200" s="20">
        <v>136899</v>
      </c>
      <c r="Q200" s="20">
        <v>151514</v>
      </c>
      <c r="R200" s="20">
        <v>61477</v>
      </c>
    </row>
    <row r="201" spans="2:18" ht="12.95" customHeight="1" x14ac:dyDescent="0.2">
      <c r="B201" s="22" t="s">
        <v>482</v>
      </c>
      <c r="C201" s="20">
        <v>7515</v>
      </c>
      <c r="D201" s="20">
        <v>10889</v>
      </c>
      <c r="E201" s="20">
        <v>15701</v>
      </c>
      <c r="F201" s="20">
        <v>22898</v>
      </c>
      <c r="G201" s="20">
        <v>23737</v>
      </c>
      <c r="H201" s="20">
        <v>23139</v>
      </c>
      <c r="I201" s="20">
        <v>35412</v>
      </c>
      <c r="J201" s="20">
        <v>41301</v>
      </c>
      <c r="K201" s="20">
        <v>38134</v>
      </c>
      <c r="L201" s="20">
        <v>38597</v>
      </c>
      <c r="M201" s="20">
        <v>41870</v>
      </c>
      <c r="N201" s="20">
        <v>39899</v>
      </c>
      <c r="O201" s="20">
        <v>37692</v>
      </c>
      <c r="P201" s="20">
        <v>41799</v>
      </c>
      <c r="Q201" s="20">
        <v>39734</v>
      </c>
      <c r="R201" s="20">
        <v>18863</v>
      </c>
    </row>
    <row r="202" spans="2:18" ht="12.95" customHeight="1" x14ac:dyDescent="0.2">
      <c r="B202" s="22" t="s">
        <v>652</v>
      </c>
      <c r="C202" s="20">
        <v>2</v>
      </c>
      <c r="D202" s="20">
        <v>6</v>
      </c>
      <c r="E202" s="20">
        <v>3</v>
      </c>
      <c r="F202" s="20">
        <v>8</v>
      </c>
      <c r="G202" s="20">
        <v>42</v>
      </c>
      <c r="H202" s="20">
        <v>5</v>
      </c>
      <c r="I202" s="20">
        <v>7</v>
      </c>
      <c r="J202" s="20">
        <v>94</v>
      </c>
      <c r="K202" s="20">
        <v>49</v>
      </c>
      <c r="L202" s="20">
        <v>0</v>
      </c>
      <c r="M202" s="20">
        <v>31</v>
      </c>
      <c r="N202" s="20">
        <v>5</v>
      </c>
      <c r="O202" s="20">
        <v>28</v>
      </c>
      <c r="P202" s="20">
        <v>28</v>
      </c>
      <c r="Q202" s="20">
        <v>11</v>
      </c>
      <c r="R202" s="20">
        <v>21</v>
      </c>
    </row>
    <row r="203" spans="2:18" ht="12.95" customHeight="1" x14ac:dyDescent="0.2">
      <c r="B203" s="22" t="s">
        <v>653</v>
      </c>
      <c r="C203" s="20">
        <v>34</v>
      </c>
      <c r="D203" s="20">
        <v>67</v>
      </c>
      <c r="E203" s="20">
        <v>125</v>
      </c>
      <c r="F203" s="20">
        <v>122</v>
      </c>
      <c r="G203" s="20">
        <v>86</v>
      </c>
      <c r="H203" s="20">
        <v>193</v>
      </c>
      <c r="I203" s="20">
        <v>291</v>
      </c>
      <c r="J203" s="20">
        <v>489</v>
      </c>
      <c r="K203" s="20">
        <v>957</v>
      </c>
      <c r="L203" s="20">
        <v>850</v>
      </c>
      <c r="M203" s="20">
        <v>1608</v>
      </c>
      <c r="N203" s="20">
        <v>3501</v>
      </c>
      <c r="O203" s="20">
        <v>3357</v>
      </c>
      <c r="P203" s="20">
        <v>3737</v>
      </c>
      <c r="Q203" s="20">
        <v>4502</v>
      </c>
      <c r="R203" s="20">
        <v>3496</v>
      </c>
    </row>
    <row r="204" spans="2:18" ht="12.95" customHeight="1" x14ac:dyDescent="0.2">
      <c r="B204" s="22" t="s">
        <v>63</v>
      </c>
      <c r="C204" s="20">
        <v>399</v>
      </c>
      <c r="D204" s="20">
        <v>658</v>
      </c>
      <c r="E204" s="20">
        <v>559</v>
      </c>
      <c r="F204" s="20">
        <v>600</v>
      </c>
      <c r="G204" s="20">
        <v>863</v>
      </c>
      <c r="H204" s="20">
        <v>920</v>
      </c>
      <c r="I204" s="20">
        <v>1199</v>
      </c>
      <c r="J204" s="20">
        <v>1518</v>
      </c>
      <c r="K204" s="20">
        <v>1691</v>
      </c>
      <c r="L204" s="20">
        <v>1408</v>
      </c>
      <c r="M204" s="20">
        <v>1769</v>
      </c>
      <c r="N204" s="20">
        <v>2431</v>
      </c>
      <c r="O204" s="20">
        <v>3268</v>
      </c>
      <c r="P204" s="20">
        <v>3141</v>
      </c>
      <c r="Q204" s="20">
        <v>3519</v>
      </c>
      <c r="R204" s="20">
        <v>2405</v>
      </c>
    </row>
    <row r="205" spans="2:18" ht="12.95" customHeight="1" x14ac:dyDescent="0.2">
      <c r="B205" s="22" t="s">
        <v>64</v>
      </c>
      <c r="C205" s="20">
        <v>1976</v>
      </c>
      <c r="D205" s="20">
        <v>2210</v>
      </c>
      <c r="E205" s="20">
        <v>1917</v>
      </c>
      <c r="F205" s="20">
        <v>2382</v>
      </c>
      <c r="G205" s="20">
        <v>2897</v>
      </c>
      <c r="H205" s="20">
        <v>4383</v>
      </c>
      <c r="I205" s="20">
        <v>5989</v>
      </c>
      <c r="J205" s="20">
        <v>8987</v>
      </c>
      <c r="K205" s="20">
        <v>10581</v>
      </c>
      <c r="L205" s="20">
        <v>6634</v>
      </c>
      <c r="M205" s="20">
        <v>7458</v>
      </c>
      <c r="N205" s="20">
        <v>8161</v>
      </c>
      <c r="O205" s="20">
        <v>9319</v>
      </c>
      <c r="P205" s="20">
        <v>10714</v>
      </c>
      <c r="Q205" s="20">
        <v>11434</v>
      </c>
      <c r="R205" s="20">
        <v>10562</v>
      </c>
    </row>
    <row r="206" spans="2:18" ht="12.95" customHeight="1" x14ac:dyDescent="0.2">
      <c r="B206" s="22" t="s">
        <v>654</v>
      </c>
      <c r="C206" s="20">
        <v>240</v>
      </c>
      <c r="D206" s="20">
        <v>227</v>
      </c>
      <c r="E206" s="20">
        <v>600</v>
      </c>
      <c r="F206" s="20">
        <v>36</v>
      </c>
      <c r="G206" s="20">
        <v>15</v>
      </c>
      <c r="H206" s="20">
        <v>121</v>
      </c>
      <c r="I206" s="21"/>
      <c r="J206" s="20">
        <v>201</v>
      </c>
      <c r="K206" s="20">
        <v>238</v>
      </c>
      <c r="L206" s="20">
        <v>264</v>
      </c>
      <c r="M206" s="20">
        <v>180</v>
      </c>
      <c r="N206" s="20">
        <v>196</v>
      </c>
      <c r="O206" s="20">
        <v>271</v>
      </c>
      <c r="P206" s="20">
        <v>367</v>
      </c>
      <c r="Q206" s="20">
        <v>405</v>
      </c>
      <c r="R206" s="20">
        <v>192</v>
      </c>
    </row>
    <row r="207" spans="2:18" ht="12.95" customHeight="1" x14ac:dyDescent="0.2">
      <c r="B207" s="22" t="s">
        <v>655</v>
      </c>
      <c r="C207" s="20">
        <v>109697</v>
      </c>
      <c r="D207" s="20">
        <v>126323</v>
      </c>
      <c r="E207" s="20">
        <v>154447</v>
      </c>
      <c r="F207" s="20">
        <v>193961</v>
      </c>
      <c r="G207" s="20">
        <v>288625</v>
      </c>
      <c r="H207" s="20">
        <v>277779</v>
      </c>
      <c r="I207" s="20">
        <v>332840</v>
      </c>
      <c r="J207" s="20">
        <v>406935</v>
      </c>
      <c r="K207" s="20">
        <v>509679</v>
      </c>
      <c r="L207" s="20">
        <v>899494</v>
      </c>
      <c r="M207" s="20">
        <v>974054</v>
      </c>
      <c r="N207" s="20">
        <v>730039</v>
      </c>
      <c r="O207" s="20">
        <v>1252826</v>
      </c>
      <c r="P207" s="20">
        <v>1176490</v>
      </c>
      <c r="Q207" s="20">
        <v>847275</v>
      </c>
      <c r="R207" s="20">
        <v>291754</v>
      </c>
    </row>
    <row r="208" spans="2:18" ht="12.95" customHeight="1" x14ac:dyDescent="0.2">
      <c r="B208" s="22" t="s">
        <v>656</v>
      </c>
      <c r="C208" s="20">
        <v>20612</v>
      </c>
      <c r="D208" s="20">
        <v>25657</v>
      </c>
      <c r="E208" s="20">
        <v>23676</v>
      </c>
      <c r="F208" s="20">
        <v>25197</v>
      </c>
      <c r="G208" s="20">
        <v>36328</v>
      </c>
      <c r="H208" s="20">
        <v>38890</v>
      </c>
      <c r="I208" s="20">
        <v>41490</v>
      </c>
      <c r="J208" s="20">
        <v>55636</v>
      </c>
      <c r="K208" s="20">
        <v>66938</v>
      </c>
      <c r="L208" s="20">
        <v>84934</v>
      </c>
      <c r="M208" s="20">
        <v>116711</v>
      </c>
      <c r="N208" s="20">
        <v>175467</v>
      </c>
      <c r="O208" s="20">
        <v>234220</v>
      </c>
      <c r="P208" s="20">
        <v>341786</v>
      </c>
      <c r="Q208" s="20">
        <v>450674</v>
      </c>
      <c r="R208" s="20">
        <v>530410</v>
      </c>
    </row>
    <row r="209" spans="2:18" ht="12.95" customHeight="1" x14ac:dyDescent="0.2">
      <c r="B209" s="22" t="s">
        <v>657</v>
      </c>
      <c r="C209" s="21"/>
      <c r="D209" s="21"/>
      <c r="E209" s="21"/>
      <c r="F209" s="20">
        <v>0</v>
      </c>
      <c r="G209" s="21"/>
      <c r="H209" s="21"/>
      <c r="I209" s="21"/>
      <c r="J209" s="21"/>
      <c r="K209" s="21"/>
      <c r="L209" s="21"/>
      <c r="M209" s="21"/>
      <c r="N209" s="21"/>
      <c r="O209" s="21"/>
      <c r="P209" s="21"/>
      <c r="Q209" s="21"/>
      <c r="R209" s="21"/>
    </row>
    <row r="210" spans="2:18" ht="12.95" customHeight="1" x14ac:dyDescent="0.2">
      <c r="B210" s="22" t="s">
        <v>65</v>
      </c>
      <c r="C210" s="20">
        <v>22</v>
      </c>
      <c r="D210" s="20">
        <v>10</v>
      </c>
      <c r="E210" s="20">
        <v>2</v>
      </c>
      <c r="F210" s="20">
        <v>8</v>
      </c>
      <c r="G210" s="20">
        <v>15</v>
      </c>
      <c r="H210" s="20">
        <v>33</v>
      </c>
      <c r="I210" s="20">
        <v>13</v>
      </c>
      <c r="J210" s="20">
        <v>31</v>
      </c>
      <c r="K210" s="20">
        <v>213</v>
      </c>
      <c r="L210" s="20">
        <v>36</v>
      </c>
      <c r="M210" s="20">
        <v>43</v>
      </c>
      <c r="N210" s="20">
        <v>68</v>
      </c>
      <c r="O210" s="20">
        <v>103</v>
      </c>
      <c r="P210" s="20">
        <v>86</v>
      </c>
      <c r="Q210" s="20">
        <v>240</v>
      </c>
      <c r="R210" s="20">
        <v>88</v>
      </c>
    </row>
    <row r="211" spans="2:18" ht="12.95" customHeight="1" x14ac:dyDescent="0.2">
      <c r="B211" s="22" t="s">
        <v>433</v>
      </c>
      <c r="C211" s="20">
        <v>3632</v>
      </c>
      <c r="D211" s="20">
        <v>3315</v>
      </c>
      <c r="E211" s="20">
        <v>3070</v>
      </c>
      <c r="F211" s="20">
        <v>3759</v>
      </c>
      <c r="G211" s="20">
        <v>5415</v>
      </c>
      <c r="H211" s="20">
        <v>5644</v>
      </c>
      <c r="I211" s="20">
        <v>7112</v>
      </c>
      <c r="J211" s="20">
        <v>8580</v>
      </c>
      <c r="K211" s="20">
        <v>7612</v>
      </c>
      <c r="L211" s="20">
        <v>8183</v>
      </c>
      <c r="M211" s="20">
        <v>11964</v>
      </c>
      <c r="N211" s="20">
        <v>12765</v>
      </c>
      <c r="O211" s="20">
        <v>15905</v>
      </c>
      <c r="P211" s="20">
        <v>17451</v>
      </c>
      <c r="Q211" s="20">
        <v>24307</v>
      </c>
      <c r="R211" s="20">
        <v>10421</v>
      </c>
    </row>
    <row r="212" spans="2:18" ht="12.95" customHeight="1" x14ac:dyDescent="0.2">
      <c r="B212" s="22" t="s">
        <v>491</v>
      </c>
      <c r="C212" s="20">
        <v>1252</v>
      </c>
      <c r="D212" s="20">
        <v>1526</v>
      </c>
      <c r="E212" s="20">
        <v>3559</v>
      </c>
      <c r="F212" s="20">
        <v>4922</v>
      </c>
      <c r="G212" s="20">
        <v>6814</v>
      </c>
      <c r="H212" s="20">
        <v>11950</v>
      </c>
      <c r="I212" s="20">
        <v>36415</v>
      </c>
      <c r="J212" s="20">
        <v>36262</v>
      </c>
      <c r="K212" s="20">
        <v>19816</v>
      </c>
      <c r="L212" s="20">
        <v>17737</v>
      </c>
      <c r="M212" s="20">
        <v>16822</v>
      </c>
      <c r="N212" s="20">
        <v>22823</v>
      </c>
      <c r="O212" s="20">
        <v>27174</v>
      </c>
      <c r="P212" s="20">
        <v>34678</v>
      </c>
      <c r="Q212" s="20">
        <v>31917</v>
      </c>
      <c r="R212" s="20">
        <v>24768</v>
      </c>
    </row>
    <row r="213" spans="2:18" ht="12.95" customHeight="1" x14ac:dyDescent="0.2">
      <c r="B213" s="22" t="s">
        <v>66</v>
      </c>
      <c r="C213" s="21"/>
      <c r="D213" s="21"/>
      <c r="E213" s="20">
        <v>0</v>
      </c>
      <c r="F213" s="21"/>
      <c r="G213" s="21"/>
      <c r="H213" s="21"/>
      <c r="I213" s="21"/>
      <c r="J213" s="21"/>
      <c r="K213" s="21"/>
      <c r="L213" s="21"/>
      <c r="M213" s="21"/>
      <c r="N213" s="21"/>
      <c r="O213" s="21"/>
      <c r="P213" s="21"/>
      <c r="Q213" s="21"/>
      <c r="R213" s="21"/>
    </row>
    <row r="214" spans="2:18" ht="12.95" customHeight="1" x14ac:dyDescent="0.2">
      <c r="B214" s="22" t="s">
        <v>658</v>
      </c>
      <c r="C214" s="20">
        <v>455</v>
      </c>
      <c r="D214" s="20">
        <v>351</v>
      </c>
      <c r="E214" s="20">
        <v>395</v>
      </c>
      <c r="F214" s="20">
        <v>347</v>
      </c>
      <c r="G214" s="20">
        <v>337</v>
      </c>
      <c r="H214" s="20">
        <v>572</v>
      </c>
      <c r="I214" s="20">
        <v>651</v>
      </c>
      <c r="J214" s="20">
        <v>781</v>
      </c>
      <c r="K214" s="20">
        <v>1028</v>
      </c>
      <c r="L214" s="20">
        <v>1791</v>
      </c>
      <c r="M214" s="20">
        <v>2247</v>
      </c>
      <c r="N214" s="20">
        <v>2476</v>
      </c>
      <c r="O214" s="20">
        <v>3048</v>
      </c>
      <c r="P214" s="20">
        <v>3439</v>
      </c>
      <c r="Q214" s="20">
        <v>3309</v>
      </c>
      <c r="R214" s="20">
        <v>2312</v>
      </c>
    </row>
    <row r="215" spans="2:18" ht="12.95" customHeight="1" x14ac:dyDescent="0.2">
      <c r="B215" s="22" t="s">
        <v>449</v>
      </c>
      <c r="C215" s="20">
        <v>3049</v>
      </c>
      <c r="D215" s="20">
        <v>3243</v>
      </c>
      <c r="E215" s="20">
        <v>2412</v>
      </c>
      <c r="F215" s="20">
        <v>3725</v>
      </c>
      <c r="G215" s="20">
        <v>5908</v>
      </c>
      <c r="H215" s="20">
        <v>7176</v>
      </c>
      <c r="I215" s="20">
        <v>10999</v>
      </c>
      <c r="J215" s="20">
        <v>10141</v>
      </c>
      <c r="K215" s="20">
        <v>9992</v>
      </c>
      <c r="L215" s="20">
        <v>9282</v>
      </c>
      <c r="M215" s="20">
        <v>11067</v>
      </c>
      <c r="N215" s="20">
        <v>12211</v>
      </c>
      <c r="O215" s="20">
        <v>20783</v>
      </c>
      <c r="P215" s="20">
        <v>26219</v>
      </c>
      <c r="Q215" s="20">
        <v>22125</v>
      </c>
      <c r="R215" s="20">
        <v>12483</v>
      </c>
    </row>
    <row r="216" spans="2:18" ht="12.95" customHeight="1" x14ac:dyDescent="0.2">
      <c r="B216" s="22" t="s">
        <v>659</v>
      </c>
      <c r="C216" s="20">
        <v>9740</v>
      </c>
      <c r="D216" s="20">
        <v>5950</v>
      </c>
      <c r="E216" s="20">
        <v>5428</v>
      </c>
      <c r="F216" s="20">
        <v>8091</v>
      </c>
      <c r="G216" s="20">
        <v>11668</v>
      </c>
      <c r="H216" s="20">
        <v>9996</v>
      </c>
      <c r="I216" s="20">
        <v>15199</v>
      </c>
      <c r="J216" s="20">
        <v>15320</v>
      </c>
      <c r="K216" s="20">
        <v>14694</v>
      </c>
      <c r="L216" s="20">
        <v>17820</v>
      </c>
      <c r="M216" s="20">
        <v>19636</v>
      </c>
      <c r="N216" s="20">
        <v>21569</v>
      </c>
      <c r="O216" s="20">
        <v>31019</v>
      </c>
      <c r="P216" s="20">
        <v>38509</v>
      </c>
      <c r="Q216" s="20">
        <v>40029</v>
      </c>
      <c r="R216" s="20">
        <v>46035</v>
      </c>
    </row>
    <row r="217" spans="2:18" ht="12.95" customHeight="1" x14ac:dyDescent="0.2">
      <c r="B217" s="22" t="s">
        <v>67</v>
      </c>
      <c r="C217" s="20">
        <v>15</v>
      </c>
      <c r="D217" s="20">
        <v>39</v>
      </c>
      <c r="E217" s="20">
        <v>44</v>
      </c>
      <c r="F217" s="20">
        <v>66</v>
      </c>
      <c r="G217" s="20">
        <v>110</v>
      </c>
      <c r="H217" s="20">
        <v>110</v>
      </c>
      <c r="I217" s="20">
        <v>109</v>
      </c>
      <c r="J217" s="20">
        <v>177</v>
      </c>
      <c r="K217" s="20">
        <v>149</v>
      </c>
      <c r="L217" s="20">
        <v>135</v>
      </c>
      <c r="M217" s="20">
        <v>258</v>
      </c>
      <c r="N217" s="20">
        <v>314</v>
      </c>
      <c r="O217" s="20">
        <v>463</v>
      </c>
      <c r="P217" s="20">
        <v>420</v>
      </c>
      <c r="Q217" s="20">
        <v>460</v>
      </c>
      <c r="R217" s="20">
        <v>401</v>
      </c>
    </row>
    <row r="218" spans="2:18" ht="12.95" customHeight="1" x14ac:dyDescent="0.2">
      <c r="B218" s="22" t="s">
        <v>68</v>
      </c>
      <c r="C218" s="21"/>
      <c r="D218" s="20">
        <v>12</v>
      </c>
      <c r="E218" s="20">
        <v>13</v>
      </c>
      <c r="F218" s="20">
        <v>7</v>
      </c>
      <c r="G218" s="20">
        <v>0</v>
      </c>
      <c r="H218" s="20">
        <v>1</v>
      </c>
      <c r="I218" s="21"/>
      <c r="J218" s="21"/>
      <c r="K218" s="21"/>
      <c r="L218" s="21"/>
      <c r="M218" s="21"/>
      <c r="N218" s="21"/>
      <c r="O218" s="21"/>
      <c r="P218" s="21"/>
      <c r="Q218" s="21"/>
      <c r="R218" s="21"/>
    </row>
    <row r="219" spans="2:18" ht="12.95" customHeight="1" x14ac:dyDescent="0.2">
      <c r="B219" s="22" t="s">
        <v>69</v>
      </c>
      <c r="C219" s="20">
        <v>10</v>
      </c>
      <c r="D219" s="20">
        <v>4</v>
      </c>
      <c r="E219" s="20">
        <v>1</v>
      </c>
      <c r="F219" s="20">
        <v>4</v>
      </c>
      <c r="G219" s="20">
        <v>12</v>
      </c>
      <c r="H219" s="20">
        <v>5</v>
      </c>
      <c r="I219" s="20">
        <v>0</v>
      </c>
      <c r="J219" s="20">
        <v>18</v>
      </c>
      <c r="K219" s="20">
        <v>20</v>
      </c>
      <c r="L219" s="20">
        <v>21</v>
      </c>
      <c r="M219" s="20">
        <v>19</v>
      </c>
      <c r="N219" s="20">
        <v>14</v>
      </c>
      <c r="O219" s="20">
        <v>14</v>
      </c>
      <c r="P219" s="20">
        <v>58</v>
      </c>
      <c r="Q219" s="20">
        <v>25</v>
      </c>
      <c r="R219" s="20">
        <v>19</v>
      </c>
    </row>
    <row r="220" spans="2:18" ht="12.95" customHeight="1" x14ac:dyDescent="0.2">
      <c r="B220" s="22" t="s">
        <v>660</v>
      </c>
      <c r="C220" s="20">
        <v>180</v>
      </c>
      <c r="D220" s="20">
        <v>190</v>
      </c>
      <c r="E220" s="20">
        <v>124</v>
      </c>
      <c r="F220" s="20">
        <v>322</v>
      </c>
      <c r="G220" s="20">
        <v>432</v>
      </c>
      <c r="H220" s="20">
        <v>444</v>
      </c>
      <c r="I220" s="20">
        <v>674</v>
      </c>
      <c r="J220" s="20">
        <v>692</v>
      </c>
      <c r="K220" s="20">
        <v>808</v>
      </c>
      <c r="L220" s="20">
        <v>697</v>
      </c>
      <c r="M220" s="20">
        <v>871</v>
      </c>
      <c r="N220" s="20">
        <v>1041</v>
      </c>
      <c r="O220" s="20">
        <v>941</v>
      </c>
      <c r="P220" s="20">
        <v>1368</v>
      </c>
      <c r="Q220" s="20">
        <v>1035</v>
      </c>
      <c r="R220" s="20">
        <v>617</v>
      </c>
    </row>
    <row r="221" spans="2:18" ht="12.95" customHeight="1" x14ac:dyDescent="0.2">
      <c r="B221" s="22" t="s">
        <v>429</v>
      </c>
      <c r="C221" s="20">
        <v>44961</v>
      </c>
      <c r="D221" s="20">
        <v>51271</v>
      </c>
      <c r="E221" s="20">
        <v>46718</v>
      </c>
      <c r="F221" s="20">
        <v>52470</v>
      </c>
      <c r="G221" s="20">
        <v>61093</v>
      </c>
      <c r="H221" s="20">
        <v>47984</v>
      </c>
      <c r="I221" s="20">
        <v>41890</v>
      </c>
      <c r="J221" s="20">
        <v>42840</v>
      </c>
      <c r="K221" s="20">
        <v>56707</v>
      </c>
      <c r="L221" s="20">
        <v>57855</v>
      </c>
      <c r="M221" s="20">
        <v>63176</v>
      </c>
      <c r="N221" s="20">
        <v>86595</v>
      </c>
      <c r="O221" s="20">
        <v>91683</v>
      </c>
      <c r="P221" s="20">
        <v>100612</v>
      </c>
      <c r="Q221" s="20">
        <v>102341</v>
      </c>
      <c r="R221" s="20">
        <v>100185</v>
      </c>
    </row>
    <row r="222" spans="2:18" ht="12.95" customHeight="1" x14ac:dyDescent="0.2">
      <c r="B222" s="22" t="s">
        <v>661</v>
      </c>
      <c r="C222" s="21"/>
      <c r="D222" s="20">
        <v>15</v>
      </c>
      <c r="E222" s="21"/>
      <c r="F222" s="21"/>
      <c r="G222" s="21"/>
      <c r="H222" s="21"/>
      <c r="I222" s="21"/>
      <c r="J222" s="21"/>
      <c r="K222" s="21"/>
      <c r="L222" s="21"/>
      <c r="M222" s="21"/>
      <c r="N222" s="21"/>
      <c r="O222" s="21"/>
      <c r="P222" s="21"/>
      <c r="Q222" s="21"/>
      <c r="R222" s="21"/>
    </row>
    <row r="223" spans="2:18" ht="12.95" customHeight="1" x14ac:dyDescent="0.2">
      <c r="B223" s="22" t="s">
        <v>70</v>
      </c>
      <c r="C223" s="20">
        <v>0</v>
      </c>
      <c r="D223" s="21"/>
      <c r="E223" s="20">
        <v>9</v>
      </c>
      <c r="F223" s="20">
        <v>1</v>
      </c>
      <c r="G223" s="20">
        <v>8</v>
      </c>
      <c r="H223" s="20">
        <v>9</v>
      </c>
      <c r="I223" s="20">
        <v>9</v>
      </c>
      <c r="J223" s="20">
        <v>13</v>
      </c>
      <c r="K223" s="20">
        <v>7</v>
      </c>
      <c r="L223" s="20">
        <v>13</v>
      </c>
      <c r="M223" s="20">
        <v>29</v>
      </c>
      <c r="N223" s="20">
        <v>1683</v>
      </c>
      <c r="O223" s="20">
        <v>49</v>
      </c>
      <c r="P223" s="20">
        <v>101</v>
      </c>
      <c r="Q223" s="20">
        <v>97</v>
      </c>
      <c r="R223" s="20">
        <v>157</v>
      </c>
    </row>
    <row r="224" spans="2:18" ht="12.95" customHeight="1" x14ac:dyDescent="0.2">
      <c r="B224" s="22" t="s">
        <v>492</v>
      </c>
      <c r="C224" s="20">
        <v>14999</v>
      </c>
      <c r="D224" s="20">
        <v>21317</v>
      </c>
      <c r="E224" s="20">
        <v>15785</v>
      </c>
      <c r="F224" s="20">
        <v>26620</v>
      </c>
      <c r="G224" s="20">
        <v>34282</v>
      </c>
      <c r="H224" s="20">
        <v>48857</v>
      </c>
      <c r="I224" s="20">
        <v>76334</v>
      </c>
      <c r="J224" s="20">
        <v>88915</v>
      </c>
      <c r="K224" s="20">
        <v>112358</v>
      </c>
      <c r="L224" s="20">
        <v>114390</v>
      </c>
      <c r="M224" s="20">
        <v>137476</v>
      </c>
      <c r="N224" s="20">
        <v>135168</v>
      </c>
      <c r="O224" s="20">
        <v>148709</v>
      </c>
      <c r="P224" s="20">
        <v>180395</v>
      </c>
      <c r="Q224" s="20">
        <v>174330</v>
      </c>
      <c r="R224" s="20">
        <v>165762</v>
      </c>
    </row>
    <row r="225" spans="2:18" ht="12.95" customHeight="1" x14ac:dyDescent="0.2">
      <c r="B225" s="22" t="s">
        <v>71</v>
      </c>
      <c r="C225" s="20">
        <v>295</v>
      </c>
      <c r="D225" s="20">
        <v>198</v>
      </c>
      <c r="E225" s="20">
        <v>148</v>
      </c>
      <c r="F225" s="20">
        <v>180</v>
      </c>
      <c r="G225" s="20">
        <v>241</v>
      </c>
      <c r="H225" s="20">
        <v>373</v>
      </c>
      <c r="I225" s="20">
        <v>2251</v>
      </c>
      <c r="J225" s="20">
        <v>385</v>
      </c>
      <c r="K225" s="20">
        <v>599</v>
      </c>
      <c r="L225" s="20">
        <v>785</v>
      </c>
      <c r="M225" s="20">
        <v>1445</v>
      </c>
      <c r="N225" s="20">
        <v>1895</v>
      </c>
      <c r="O225" s="20">
        <v>2914</v>
      </c>
      <c r="P225" s="20">
        <v>3419</v>
      </c>
      <c r="Q225" s="20">
        <v>2980</v>
      </c>
      <c r="R225" s="20">
        <v>3044</v>
      </c>
    </row>
    <row r="226" spans="2:18" ht="12.95" customHeight="1" x14ac:dyDescent="0.2">
      <c r="B226" s="22" t="s">
        <v>493</v>
      </c>
      <c r="C226" s="20">
        <v>177245</v>
      </c>
      <c r="D226" s="20">
        <v>192661</v>
      </c>
      <c r="E226" s="20">
        <v>238962</v>
      </c>
      <c r="F226" s="20">
        <v>293459</v>
      </c>
      <c r="G226" s="20">
        <v>380397</v>
      </c>
      <c r="H226" s="20">
        <v>487917</v>
      </c>
      <c r="I226" s="20">
        <v>593302</v>
      </c>
      <c r="J226" s="20">
        <v>730689</v>
      </c>
      <c r="K226" s="20">
        <v>574700</v>
      </c>
      <c r="L226" s="20">
        <v>568227</v>
      </c>
      <c r="M226" s="20">
        <v>602404</v>
      </c>
      <c r="N226" s="20">
        <v>634663</v>
      </c>
      <c r="O226" s="20">
        <v>756187</v>
      </c>
      <c r="P226" s="20">
        <v>657051</v>
      </c>
      <c r="Q226" s="20">
        <v>706551</v>
      </c>
      <c r="R226" s="20">
        <v>1045043</v>
      </c>
    </row>
    <row r="227" spans="2:18" ht="12.95" customHeight="1" x14ac:dyDescent="0.2">
      <c r="B227" s="22" t="s">
        <v>662</v>
      </c>
      <c r="C227" s="20">
        <v>495</v>
      </c>
      <c r="D227" s="20">
        <v>1206</v>
      </c>
      <c r="E227" s="20">
        <v>1298</v>
      </c>
      <c r="F227" s="20">
        <v>944</v>
      </c>
      <c r="G227" s="20">
        <v>763</v>
      </c>
      <c r="H227" s="20">
        <v>233</v>
      </c>
      <c r="I227" s="20">
        <v>399</v>
      </c>
      <c r="J227" s="20">
        <v>5904</v>
      </c>
      <c r="K227" s="20">
        <v>5203</v>
      </c>
      <c r="L227" s="20">
        <v>5408</v>
      </c>
      <c r="M227" s="20">
        <v>5998</v>
      </c>
      <c r="N227" s="20">
        <v>7959</v>
      </c>
      <c r="O227" s="20">
        <v>8956</v>
      </c>
      <c r="P227" s="20">
        <v>14283</v>
      </c>
      <c r="Q227" s="20">
        <v>18787</v>
      </c>
      <c r="R227" s="20">
        <v>13891</v>
      </c>
    </row>
    <row r="228" spans="2:18" ht="12.95" customHeight="1" x14ac:dyDescent="0.2">
      <c r="B228" s="22" t="s">
        <v>72</v>
      </c>
      <c r="C228" s="20">
        <v>1709</v>
      </c>
      <c r="D228" s="20">
        <v>1014</v>
      </c>
      <c r="E228" s="20">
        <v>885</v>
      </c>
      <c r="F228" s="20">
        <v>1110</v>
      </c>
      <c r="G228" s="20">
        <v>1396</v>
      </c>
      <c r="H228" s="20">
        <v>1819</v>
      </c>
      <c r="I228" s="20">
        <v>2070</v>
      </c>
      <c r="J228" s="20">
        <v>2481</v>
      </c>
      <c r="K228" s="20">
        <v>4246</v>
      </c>
      <c r="L228" s="20">
        <v>2903</v>
      </c>
      <c r="M228" s="20">
        <v>3735</v>
      </c>
      <c r="N228" s="20">
        <v>3592</v>
      </c>
      <c r="O228" s="20">
        <v>4834</v>
      </c>
      <c r="P228" s="20">
        <v>5218</v>
      </c>
      <c r="Q228" s="20">
        <v>6334</v>
      </c>
      <c r="R228" s="20">
        <v>2577</v>
      </c>
    </row>
    <row r="229" spans="2:18" ht="12.95" customHeight="1" x14ac:dyDescent="0.2">
      <c r="B229" s="22" t="s">
        <v>441</v>
      </c>
      <c r="C229" s="20">
        <v>26914</v>
      </c>
      <c r="D229" s="20">
        <v>33130</v>
      </c>
      <c r="E229" s="20">
        <v>37449</v>
      </c>
      <c r="F229" s="20">
        <v>39985</v>
      </c>
      <c r="G229" s="20">
        <v>43700</v>
      </c>
      <c r="H229" s="20">
        <v>46518</v>
      </c>
      <c r="I229" s="20">
        <v>61002</v>
      </c>
      <c r="J229" s="20">
        <v>74340</v>
      </c>
      <c r="K229" s="20">
        <v>87694</v>
      </c>
      <c r="L229" s="20">
        <v>96562</v>
      </c>
      <c r="M229" s="20">
        <v>94914</v>
      </c>
      <c r="N229" s="20">
        <v>102154</v>
      </c>
      <c r="O229" s="20">
        <v>102871</v>
      </c>
      <c r="P229" s="20">
        <v>131329</v>
      </c>
      <c r="Q229" s="20">
        <v>162866</v>
      </c>
      <c r="R229" s="20">
        <v>203179</v>
      </c>
    </row>
    <row r="230" spans="2:18" ht="12.95" customHeight="1" x14ac:dyDescent="0.2">
      <c r="B230" s="22" t="s">
        <v>73</v>
      </c>
      <c r="C230" s="21"/>
      <c r="D230" s="20">
        <v>1</v>
      </c>
      <c r="E230" s="20">
        <v>3</v>
      </c>
      <c r="F230" s="20">
        <v>5</v>
      </c>
      <c r="G230" s="20">
        <v>21</v>
      </c>
      <c r="H230" s="20">
        <v>2</v>
      </c>
      <c r="I230" s="20">
        <v>37</v>
      </c>
      <c r="J230" s="20">
        <v>12</v>
      </c>
      <c r="K230" s="20">
        <v>6</v>
      </c>
      <c r="L230" s="20">
        <v>676</v>
      </c>
      <c r="M230" s="20">
        <v>11</v>
      </c>
      <c r="N230" s="20">
        <v>4</v>
      </c>
      <c r="O230" s="20">
        <v>35</v>
      </c>
      <c r="P230" s="20">
        <v>13</v>
      </c>
      <c r="Q230" s="20">
        <v>7</v>
      </c>
      <c r="R230" s="20">
        <v>23</v>
      </c>
    </row>
    <row r="231" spans="2:18" ht="12.95" customHeight="1" x14ac:dyDescent="0.2">
      <c r="B231" s="22" t="s">
        <v>663</v>
      </c>
      <c r="C231" s="20">
        <v>17</v>
      </c>
      <c r="D231" s="20">
        <v>30</v>
      </c>
      <c r="E231" s="20">
        <v>31</v>
      </c>
      <c r="F231" s="20">
        <v>41</v>
      </c>
      <c r="G231" s="20">
        <v>36</v>
      </c>
      <c r="H231" s="20">
        <v>99</v>
      </c>
      <c r="I231" s="20">
        <v>49</v>
      </c>
      <c r="J231" s="20">
        <v>36</v>
      </c>
      <c r="K231" s="20">
        <v>38</v>
      </c>
      <c r="L231" s="20">
        <v>25</v>
      </c>
      <c r="M231" s="20">
        <v>16</v>
      </c>
      <c r="N231" s="20">
        <v>26</v>
      </c>
      <c r="O231" s="20">
        <v>26</v>
      </c>
      <c r="P231" s="20">
        <v>51</v>
      </c>
      <c r="Q231" s="20">
        <v>19</v>
      </c>
      <c r="R231" s="20">
        <v>40</v>
      </c>
    </row>
    <row r="232" spans="2:18" ht="12.95" customHeight="1" x14ac:dyDescent="0.2">
      <c r="B232" s="22" t="s">
        <v>74</v>
      </c>
      <c r="C232" s="20">
        <v>2398</v>
      </c>
      <c r="D232" s="20">
        <v>1832</v>
      </c>
      <c r="E232" s="20">
        <v>1460</v>
      </c>
      <c r="F232" s="20">
        <v>1680</v>
      </c>
      <c r="G232" s="20">
        <v>3202</v>
      </c>
      <c r="H232" s="20">
        <v>4545</v>
      </c>
      <c r="I232" s="20">
        <v>6604</v>
      </c>
      <c r="J232" s="20">
        <v>9604</v>
      </c>
      <c r="K232" s="20">
        <v>9284</v>
      </c>
      <c r="L232" s="20">
        <v>6769</v>
      </c>
      <c r="M232" s="20">
        <v>8557</v>
      </c>
      <c r="N232" s="20">
        <v>9600</v>
      </c>
      <c r="O232" s="20">
        <v>11271</v>
      </c>
      <c r="P232" s="20">
        <v>6975</v>
      </c>
      <c r="Q232" s="20">
        <v>6435</v>
      </c>
      <c r="R232" s="20">
        <v>5035</v>
      </c>
    </row>
    <row r="233" spans="2:18" ht="12.95" customHeight="1" x14ac:dyDescent="0.2">
      <c r="B233" s="22" t="s">
        <v>75</v>
      </c>
      <c r="C233" s="20">
        <v>2539</v>
      </c>
      <c r="D233" s="20">
        <v>3819</v>
      </c>
      <c r="E233" s="20">
        <v>4522</v>
      </c>
      <c r="F233" s="20">
        <v>4657</v>
      </c>
      <c r="G233" s="20">
        <v>4297</v>
      </c>
      <c r="H233" s="20">
        <v>4387</v>
      </c>
      <c r="I233" s="20">
        <v>4504</v>
      </c>
      <c r="J233" s="20">
        <v>4742</v>
      </c>
      <c r="K233" s="20">
        <v>4750</v>
      </c>
      <c r="L233" s="20">
        <v>3428</v>
      </c>
      <c r="M233" s="20">
        <v>5266</v>
      </c>
      <c r="N233" s="20">
        <v>3674</v>
      </c>
      <c r="O233" s="20">
        <v>4618</v>
      </c>
      <c r="P233" s="20">
        <v>5679</v>
      </c>
      <c r="Q233" s="20">
        <v>6399</v>
      </c>
      <c r="R233" s="20">
        <v>3293</v>
      </c>
    </row>
    <row r="234" spans="2:18" ht="12.95" customHeight="1" x14ac:dyDescent="0.2">
      <c r="B234" s="22" t="s">
        <v>664</v>
      </c>
      <c r="C234" s="21"/>
      <c r="D234" s="20">
        <v>1</v>
      </c>
      <c r="E234" s="21"/>
      <c r="F234" s="21"/>
      <c r="G234" s="21"/>
      <c r="H234" s="21"/>
      <c r="I234" s="21"/>
      <c r="J234" s="21"/>
      <c r="K234" s="21"/>
      <c r="L234" s="21"/>
      <c r="M234" s="21"/>
      <c r="N234" s="21"/>
      <c r="O234" s="21"/>
      <c r="P234" s="21"/>
      <c r="Q234" s="21"/>
      <c r="R234" s="20">
        <v>38</v>
      </c>
    </row>
    <row r="235" spans="2:18" ht="12.95" customHeight="1" x14ac:dyDescent="0.2">
      <c r="B235" s="22" t="s">
        <v>76</v>
      </c>
      <c r="C235" s="20">
        <v>1416</v>
      </c>
      <c r="D235" s="20">
        <v>1810</v>
      </c>
      <c r="E235" s="20">
        <v>2141</v>
      </c>
      <c r="F235" s="20">
        <v>2221</v>
      </c>
      <c r="G235" s="20">
        <v>2529</v>
      </c>
      <c r="H235" s="20">
        <v>2931</v>
      </c>
      <c r="I235" s="20">
        <v>4027</v>
      </c>
      <c r="J235" s="20">
        <v>4971</v>
      </c>
      <c r="K235" s="20">
        <v>6181</v>
      </c>
      <c r="L235" s="20">
        <v>6344</v>
      </c>
      <c r="M235" s="20">
        <v>8066</v>
      </c>
      <c r="N235" s="20">
        <v>11826</v>
      </c>
      <c r="O235" s="20">
        <v>17354</v>
      </c>
      <c r="P235" s="20">
        <v>26033</v>
      </c>
      <c r="Q235" s="20">
        <v>24237</v>
      </c>
      <c r="R235" s="20">
        <v>25325</v>
      </c>
    </row>
    <row r="236" spans="2:18" ht="12.95" customHeight="1" x14ac:dyDescent="0.2">
      <c r="B236" s="22" t="s">
        <v>665</v>
      </c>
      <c r="C236" s="21"/>
      <c r="D236" s="20">
        <v>32</v>
      </c>
      <c r="E236" s="20">
        <v>17</v>
      </c>
      <c r="F236" s="21"/>
      <c r="G236" s="21"/>
      <c r="H236" s="21"/>
      <c r="I236" s="21"/>
      <c r="J236" s="21"/>
      <c r="K236" s="21"/>
      <c r="L236" s="20">
        <v>14</v>
      </c>
      <c r="M236" s="21"/>
      <c r="N236" s="21"/>
      <c r="O236" s="21"/>
      <c r="P236" s="21"/>
      <c r="Q236" s="20">
        <v>14</v>
      </c>
      <c r="R236" s="21"/>
    </row>
    <row r="237" spans="2:18" ht="12.95" customHeight="1" x14ac:dyDescent="0.2">
      <c r="B237" s="22" t="s">
        <v>501</v>
      </c>
      <c r="C237" s="20">
        <v>13679</v>
      </c>
      <c r="D237" s="20">
        <v>12777</v>
      </c>
      <c r="E237" s="20">
        <v>10271</v>
      </c>
      <c r="F237" s="20">
        <v>12552</v>
      </c>
      <c r="G237" s="20">
        <v>17616</v>
      </c>
      <c r="H237" s="20">
        <v>17868</v>
      </c>
      <c r="I237" s="20">
        <v>21058</v>
      </c>
      <c r="J237" s="20">
        <v>23466</v>
      </c>
      <c r="K237" s="20">
        <v>23898</v>
      </c>
      <c r="L237" s="20">
        <v>24636</v>
      </c>
      <c r="M237" s="20">
        <v>26709</v>
      </c>
      <c r="N237" s="20">
        <v>28278</v>
      </c>
      <c r="O237" s="20">
        <v>30667</v>
      </c>
      <c r="P237" s="20">
        <v>32933</v>
      </c>
      <c r="Q237" s="20">
        <v>36915</v>
      </c>
      <c r="R237" s="20">
        <v>15287</v>
      </c>
    </row>
    <row r="238" spans="2:18" ht="12.95" customHeight="1" x14ac:dyDescent="0.2">
      <c r="B238" s="22" t="s">
        <v>666</v>
      </c>
      <c r="C238" s="20">
        <v>26</v>
      </c>
      <c r="D238" s="20">
        <v>42</v>
      </c>
      <c r="E238" s="20">
        <v>44</v>
      </c>
      <c r="F238" s="20">
        <v>54</v>
      </c>
      <c r="G238" s="20">
        <v>167</v>
      </c>
      <c r="H238" s="20">
        <v>408</v>
      </c>
      <c r="I238" s="20">
        <v>56</v>
      </c>
      <c r="J238" s="20">
        <v>79</v>
      </c>
      <c r="K238" s="20">
        <v>116</v>
      </c>
      <c r="L238" s="20">
        <v>77</v>
      </c>
      <c r="M238" s="20">
        <v>84</v>
      </c>
      <c r="N238" s="20">
        <v>128</v>
      </c>
      <c r="O238" s="20">
        <v>88</v>
      </c>
      <c r="P238" s="20">
        <v>145</v>
      </c>
      <c r="Q238" s="20">
        <v>131</v>
      </c>
      <c r="R238" s="20">
        <v>77</v>
      </c>
    </row>
    <row r="239" spans="2:18" ht="12.95" customHeight="1" x14ac:dyDescent="0.2">
      <c r="B239" s="22" t="s">
        <v>470</v>
      </c>
      <c r="C239" s="20">
        <v>197258</v>
      </c>
      <c r="D239" s="20">
        <v>280033</v>
      </c>
      <c r="E239" s="20">
        <v>393517</v>
      </c>
      <c r="F239" s="20">
        <v>485417</v>
      </c>
      <c r="G239" s="20">
        <v>584840</v>
      </c>
      <c r="H239" s="20">
        <v>413162</v>
      </c>
      <c r="I239" s="20">
        <v>447950</v>
      </c>
      <c r="J239" s="20">
        <v>572212</v>
      </c>
      <c r="K239" s="20">
        <v>616489</v>
      </c>
      <c r="L239" s="20">
        <v>670297</v>
      </c>
      <c r="M239" s="20">
        <v>702017</v>
      </c>
      <c r="N239" s="20">
        <v>669823</v>
      </c>
      <c r="O239" s="20">
        <v>703168</v>
      </c>
      <c r="P239" s="20">
        <v>830841</v>
      </c>
      <c r="Q239" s="20">
        <v>755414</v>
      </c>
      <c r="R239" s="20">
        <v>593150</v>
      </c>
    </row>
    <row r="240" spans="2:18" ht="12.95" customHeight="1" x14ac:dyDescent="0.2">
      <c r="B240" s="22" t="s">
        <v>667</v>
      </c>
      <c r="C240" s="20">
        <v>45</v>
      </c>
      <c r="D240" s="20">
        <v>60</v>
      </c>
      <c r="E240" s="20">
        <v>91</v>
      </c>
      <c r="F240" s="20">
        <v>129</v>
      </c>
      <c r="G240" s="20">
        <v>146</v>
      </c>
      <c r="H240" s="20">
        <v>223</v>
      </c>
      <c r="I240" s="20">
        <v>218</v>
      </c>
      <c r="J240" s="20">
        <v>280</v>
      </c>
      <c r="K240" s="20">
        <v>7193</v>
      </c>
      <c r="L240" s="20">
        <v>269</v>
      </c>
      <c r="M240" s="20">
        <v>339</v>
      </c>
      <c r="N240" s="20">
        <v>457</v>
      </c>
      <c r="O240" s="20">
        <v>683</v>
      </c>
      <c r="P240" s="20">
        <v>787</v>
      </c>
      <c r="Q240" s="20">
        <v>883</v>
      </c>
      <c r="R240" s="20">
        <v>809</v>
      </c>
    </row>
    <row r="241" spans="2:18" ht="12.95" customHeight="1" x14ac:dyDescent="0.2">
      <c r="B241" s="22" t="s">
        <v>668</v>
      </c>
      <c r="C241" s="20">
        <v>74</v>
      </c>
      <c r="D241" s="20">
        <v>161</v>
      </c>
      <c r="E241" s="20">
        <v>89</v>
      </c>
      <c r="F241" s="20">
        <v>141</v>
      </c>
      <c r="G241" s="20">
        <v>162</v>
      </c>
      <c r="H241" s="20">
        <v>265</v>
      </c>
      <c r="I241" s="20">
        <v>251</v>
      </c>
      <c r="J241" s="20">
        <v>286</v>
      </c>
      <c r="K241" s="20">
        <v>251</v>
      </c>
      <c r="L241" s="20">
        <v>274</v>
      </c>
      <c r="M241" s="20">
        <v>379</v>
      </c>
      <c r="N241" s="20">
        <v>515</v>
      </c>
      <c r="O241" s="20">
        <v>753</v>
      </c>
      <c r="P241" s="20">
        <v>1174</v>
      </c>
      <c r="Q241" s="20">
        <v>1678</v>
      </c>
      <c r="R241" s="20">
        <v>1699</v>
      </c>
    </row>
  </sheetData>
  <mergeCells count="1">
    <mergeCell ref="B1:R1"/>
  </mergeCells>
  <pageMargins left="0.19685039370078741" right="0.19685039370078741" top="0.19685039370078741" bottom="0.15748031496062992" header="0.15748031496062992" footer="0.15748031496062992"/>
  <pageSetup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Çalışma Sayfaları</vt:lpstr>
      </vt:variant>
      <vt:variant>
        <vt:i4>31</vt:i4>
      </vt:variant>
      <vt:variant>
        <vt:lpstr>Adlandırılmış Aralıklar</vt:lpstr>
      </vt:variant>
      <vt:variant>
        <vt:i4>37</vt:i4>
      </vt:variant>
    </vt:vector>
  </HeadingPairs>
  <TitlesOfParts>
    <vt:vector size="68" baseType="lpstr">
      <vt:lpstr>Contents</vt:lpstr>
      <vt:lpstr>Cover</vt:lpstr>
      <vt:lpstr>Persons</vt:lpstr>
      <vt:lpstr>Explanatory Notes-Methodology</vt:lpstr>
      <vt:lpstr>Concept and Definitions </vt:lpstr>
      <vt:lpstr>Foreword</vt:lpstr>
      <vt:lpstr>Table-A</vt:lpstr>
      <vt:lpstr>Table-B</vt:lpstr>
      <vt:lpstr>Table-C</vt:lpstr>
      <vt:lpstr>Graphics-1</vt:lpstr>
      <vt:lpstr>Graphics-2</vt:lpstr>
      <vt:lpstr>Graphics-3</vt:lpstr>
      <vt:lpstr>Graphics-4</vt:lpstr>
      <vt:lpstr>Graphics-5</vt: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Persons!_Hlt5614451</vt:lpstr>
      <vt:lpstr>'Concept and Definitions '!Yazdırma_Alanı</vt:lpstr>
      <vt:lpstr>Contents!Yazdırma_Alanı</vt:lpstr>
      <vt:lpstr>Cover!Yazdırma_Alanı</vt:lpstr>
      <vt:lpstr>'Explanatory Notes-Methodology'!Yazdırma_Alanı</vt:lpstr>
      <vt:lpstr>Foreword!Yazdırma_Alanı</vt:lpstr>
      <vt:lpstr>'Graphics-1'!Yazdırma_Alanı</vt:lpstr>
      <vt:lpstr>'Graphics-2'!Yazdırma_Alanı</vt:lpstr>
      <vt:lpstr>'Graphics-3'!Yazdırma_Alanı</vt:lpstr>
      <vt:lpstr>'Graphics-4'!Yazdırma_Alanı</vt:lpstr>
      <vt:lpstr>'Graphics-5'!Yazdırma_Alanı</vt:lpstr>
      <vt:lpstr>Persons!Yazdırma_Alanı</vt:lpstr>
      <vt:lpstr>'Table-1'!Yazdırma_Alanı</vt:lpstr>
      <vt:lpstr>'Table-10'!Yazdırma_Alanı</vt:lpstr>
      <vt:lpstr>'Table-11'!Yazdırma_Alanı</vt:lpstr>
      <vt:lpstr>'Table-12'!Yazdırma_Alanı</vt:lpstr>
      <vt:lpstr>'Table-13'!Yazdırma_Alanı</vt:lpstr>
      <vt:lpstr>'Table-14'!Yazdırma_Alanı</vt:lpstr>
      <vt:lpstr>'Table-15'!Yazdırma_Alanı</vt:lpstr>
      <vt:lpstr>'Table-16'!Yazdırma_Alanı</vt:lpstr>
      <vt:lpstr>'Table-17'!Yazdırma_Alanı</vt:lpstr>
      <vt:lpstr>'Table-2'!Yazdırma_Alanı</vt:lpstr>
      <vt:lpstr>'Table-3'!Yazdırma_Alanı</vt:lpstr>
      <vt:lpstr>'Table-4'!Yazdırma_Alanı</vt:lpstr>
      <vt:lpstr>'Table-5'!Yazdırma_Alanı</vt:lpstr>
      <vt:lpstr>'Table-6'!Yazdırma_Alanı</vt:lpstr>
      <vt:lpstr>'Table-7'!Yazdırma_Alanı</vt:lpstr>
      <vt:lpstr>'Table-8'!Yazdırma_Alanı</vt:lpstr>
      <vt:lpstr>'Table-9'!Yazdırma_Alanı</vt:lpstr>
      <vt:lpstr>'Table-A'!Yazdırma_Alanı</vt:lpstr>
      <vt:lpstr>'Table-B'!Yazdırma_Alanı</vt:lpstr>
      <vt:lpstr>'Table-C'!Yazdırma_Alanı</vt:lpstr>
      <vt:lpstr>'Table-11'!Yazdırma_Başlıkları</vt:lpstr>
      <vt:lpstr>'Table-17'!Yazdırma_Başlıkları</vt:lpstr>
      <vt:lpstr>'Table-5'!Yazdırma_Başlıkları</vt:lpstr>
      <vt:lpstr>'Table-8'!Yazdırma_Başlıkları</vt:lpstr>
      <vt:lpstr>'Table-C'!Yazdırma_Başlıkları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Hüdaverdi ARIK</dc:creator>
  <cp:lastModifiedBy>hudaverdi arık</cp:lastModifiedBy>
  <cp:lastPrinted>2017-07-10T07:12:00Z</cp:lastPrinted>
  <dcterms:created xsi:type="dcterms:W3CDTF">2017-06-20T06:43:04Z</dcterms:created>
  <dcterms:modified xsi:type="dcterms:W3CDTF">2017-07-10T08:28:40Z</dcterms:modified>
</cp:coreProperties>
</file>